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riteup\POCID\Budget\"/>
    </mc:Choice>
  </mc:AlternateContent>
  <xr:revisionPtr revIDLastSave="0" documentId="13_ncr:1_{D66A8937-2709-4A0D-8AC9-6B21F0B3A4CD}" xr6:coauthVersionLast="47" xr6:coauthVersionMax="47" xr10:uidLastSave="{00000000-0000-0000-0000-000000000000}"/>
  <bookViews>
    <workbookView xWindow="19095" yWindow="0" windowWidth="19410" windowHeight="20985" xr2:uid="{552EC414-1A9A-4B99-8F48-63DB5ED6498E}"/>
  </bookViews>
  <sheets>
    <sheet name="Budget Overview" sheetId="1" r:id="rId1"/>
  </sheets>
  <definedNames>
    <definedName name="_xlnm.Print_Area" localSheetId="0">'Budget Overview'!$A$1:$F$197</definedName>
    <definedName name="_xlnm.Print_Titles" localSheetId="0">'Budget Overview'!$1:$5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" i="1" l="1"/>
  <c r="C98" i="1"/>
  <c r="D98" i="1"/>
  <c r="B98" i="1"/>
  <c r="E97" i="1"/>
  <c r="F97" i="1" s="1"/>
  <c r="D34" i="1"/>
  <c r="E30" i="1"/>
  <c r="F30" i="1" s="1"/>
  <c r="C195" i="1" l="1"/>
  <c r="C192" i="1"/>
  <c r="C186" i="1"/>
  <c r="C183" i="1"/>
  <c r="C175" i="1"/>
  <c r="C174" i="1"/>
  <c r="C170" i="1"/>
  <c r="C144" i="1"/>
  <c r="C140" i="1"/>
  <c r="C136" i="1"/>
  <c r="C120" i="1"/>
  <c r="C110" i="1"/>
  <c r="C105" i="1"/>
  <c r="C88" i="1"/>
  <c r="C82" i="1"/>
  <c r="C80" i="1"/>
  <c r="C70" i="1"/>
  <c r="C66" i="1"/>
  <c r="C62" i="1"/>
  <c r="C49" i="1"/>
  <c r="C41" i="1"/>
  <c r="C34" i="1"/>
  <c r="C29" i="1"/>
  <c r="C15" i="1"/>
  <c r="B195" i="1"/>
  <c r="B192" i="1"/>
  <c r="B186" i="1"/>
  <c r="B183" i="1"/>
  <c r="B175" i="1"/>
  <c r="B174" i="1"/>
  <c r="B170" i="1"/>
  <c r="B144" i="1"/>
  <c r="B140" i="1"/>
  <c r="B136" i="1"/>
  <c r="B120" i="1"/>
  <c r="B110" i="1"/>
  <c r="B105" i="1"/>
  <c r="B88" i="1"/>
  <c r="B82" i="1"/>
  <c r="B80" i="1"/>
  <c r="B70" i="1"/>
  <c r="B66" i="1"/>
  <c r="B62" i="1"/>
  <c r="B49" i="1"/>
  <c r="B41" i="1"/>
  <c r="B34" i="1"/>
  <c r="B35" i="1" s="1"/>
  <c r="B29" i="1"/>
  <c r="B15" i="1"/>
  <c r="D70" i="1"/>
  <c r="D62" i="1"/>
  <c r="D120" i="1"/>
  <c r="E119" i="1"/>
  <c r="F119" i="1" s="1"/>
  <c r="E118" i="1"/>
  <c r="F118" i="1" s="1"/>
  <c r="E116" i="1"/>
  <c r="F116" i="1" s="1"/>
  <c r="E64" i="1"/>
  <c r="E65" i="1"/>
  <c r="E61" i="1"/>
  <c r="F61" i="1" s="1"/>
  <c r="E58" i="1"/>
  <c r="F58" i="1" s="1"/>
  <c r="E17" i="1"/>
  <c r="E18" i="1"/>
  <c r="E19" i="1"/>
  <c r="E20" i="1"/>
  <c r="E21" i="1"/>
  <c r="E22" i="1"/>
  <c r="E23" i="1"/>
  <c r="E24" i="1"/>
  <c r="E25" i="1"/>
  <c r="E26" i="1"/>
  <c r="E28" i="1"/>
  <c r="E27" i="1"/>
  <c r="E9" i="1"/>
  <c r="E7" i="1"/>
  <c r="E8" i="1"/>
  <c r="E10" i="1"/>
  <c r="E11" i="1"/>
  <c r="E12" i="1"/>
  <c r="E13" i="1"/>
  <c r="E14" i="1"/>
  <c r="E16" i="1"/>
  <c r="E31" i="1"/>
  <c r="E32" i="1"/>
  <c r="E33" i="1"/>
  <c r="E36" i="1"/>
  <c r="E37" i="1"/>
  <c r="E38" i="1"/>
  <c r="E39" i="1"/>
  <c r="E40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9" i="1"/>
  <c r="E60" i="1"/>
  <c r="E63" i="1"/>
  <c r="E67" i="1"/>
  <c r="E68" i="1"/>
  <c r="E69" i="1"/>
  <c r="E71" i="1"/>
  <c r="E72" i="1"/>
  <c r="E73" i="1"/>
  <c r="E74" i="1"/>
  <c r="E75" i="1"/>
  <c r="E76" i="1"/>
  <c r="E77" i="1"/>
  <c r="E78" i="1"/>
  <c r="E79" i="1"/>
  <c r="E81" i="1"/>
  <c r="E83" i="1"/>
  <c r="E84" i="1"/>
  <c r="E85" i="1"/>
  <c r="E86" i="1"/>
  <c r="E87" i="1"/>
  <c r="E89" i="1"/>
  <c r="E90" i="1"/>
  <c r="E91" i="1"/>
  <c r="E92" i="1"/>
  <c r="E93" i="1"/>
  <c r="E94" i="1"/>
  <c r="E95" i="1"/>
  <c r="E96" i="1"/>
  <c r="E99" i="1"/>
  <c r="E100" i="1"/>
  <c r="E101" i="1"/>
  <c r="E102" i="1"/>
  <c r="E103" i="1"/>
  <c r="E104" i="1"/>
  <c r="E106" i="1"/>
  <c r="E107" i="1"/>
  <c r="E108" i="1"/>
  <c r="E109" i="1"/>
  <c r="E111" i="1"/>
  <c r="E112" i="1"/>
  <c r="E113" i="1"/>
  <c r="E114" i="1"/>
  <c r="E115" i="1"/>
  <c r="E117" i="1"/>
  <c r="E121" i="1"/>
  <c r="E122" i="1"/>
  <c r="E123" i="1"/>
  <c r="E124" i="1"/>
  <c r="F124" i="1" s="1"/>
  <c r="E125" i="1"/>
  <c r="E126" i="1"/>
  <c r="E127" i="1"/>
  <c r="E128" i="1"/>
  <c r="E129" i="1"/>
  <c r="E130" i="1"/>
  <c r="E131" i="1"/>
  <c r="E132" i="1"/>
  <c r="E133" i="1"/>
  <c r="E134" i="1"/>
  <c r="E135" i="1"/>
  <c r="E137" i="1"/>
  <c r="E138" i="1"/>
  <c r="E139" i="1"/>
  <c r="E141" i="1"/>
  <c r="E142" i="1"/>
  <c r="E143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1" i="1"/>
  <c r="E172" i="1"/>
  <c r="E173" i="1"/>
  <c r="E176" i="1"/>
  <c r="E177" i="1"/>
  <c r="E178" i="1"/>
  <c r="E179" i="1"/>
  <c r="E180" i="1"/>
  <c r="E181" i="1"/>
  <c r="E182" i="1"/>
  <c r="E184" i="1"/>
  <c r="E185" i="1"/>
  <c r="E188" i="1"/>
  <c r="E189" i="1"/>
  <c r="E190" i="1"/>
  <c r="E191" i="1"/>
  <c r="E193" i="1"/>
  <c r="E194" i="1"/>
  <c r="F194" i="1" s="1"/>
  <c r="D195" i="1"/>
  <c r="D192" i="1"/>
  <c r="D183" i="1"/>
  <c r="D175" i="1"/>
  <c r="D174" i="1"/>
  <c r="D170" i="1"/>
  <c r="D144" i="1"/>
  <c r="D140" i="1"/>
  <c r="D136" i="1"/>
  <c r="D110" i="1"/>
  <c r="D105" i="1"/>
  <c r="D88" i="1"/>
  <c r="D82" i="1"/>
  <c r="D80" i="1"/>
  <c r="D66" i="1"/>
  <c r="D49" i="1"/>
  <c r="D41" i="1"/>
  <c r="D35" i="1"/>
  <c r="D29" i="1"/>
  <c r="D15" i="1"/>
  <c r="E98" i="1" l="1"/>
  <c r="C196" i="1"/>
  <c r="B196" i="1"/>
  <c r="C35" i="1"/>
  <c r="C187" i="1" s="1"/>
  <c r="E34" i="1"/>
  <c r="B187" i="1"/>
  <c r="D196" i="1"/>
  <c r="D187" i="1"/>
  <c r="C197" i="1" l="1"/>
  <c r="B197" i="1"/>
  <c r="D197" i="1"/>
  <c r="F148" i="1" l="1"/>
  <c r="F157" i="1"/>
  <c r="E186" i="1"/>
  <c r="E195" i="1"/>
  <c r="E192" i="1"/>
  <c r="E183" i="1"/>
  <c r="E175" i="1"/>
  <c r="E174" i="1"/>
  <c r="E170" i="1"/>
  <c r="E144" i="1"/>
  <c r="E140" i="1"/>
  <c r="E136" i="1"/>
  <c r="E120" i="1"/>
  <c r="E110" i="1"/>
  <c r="E105" i="1"/>
  <c r="E88" i="1"/>
  <c r="E82" i="1"/>
  <c r="E80" i="1"/>
  <c r="E70" i="1"/>
  <c r="E66" i="1"/>
  <c r="E62" i="1"/>
  <c r="E49" i="1"/>
  <c r="E41" i="1"/>
  <c r="F54" i="1" l="1"/>
  <c r="E196" i="1"/>
  <c r="E29" i="1"/>
  <c r="F10" i="1"/>
  <c r="F191" i="1"/>
  <c r="F190" i="1"/>
  <c r="F189" i="1"/>
  <c r="F185" i="1"/>
  <c r="F184" i="1"/>
  <c r="F182" i="1"/>
  <c r="F181" i="1"/>
  <c r="F180" i="1"/>
  <c r="F179" i="1"/>
  <c r="F178" i="1"/>
  <c r="F176" i="1"/>
  <c r="F173" i="1"/>
  <c r="F172" i="1"/>
  <c r="F169" i="1"/>
  <c r="F168" i="1"/>
  <c r="F167" i="1"/>
  <c r="F165" i="1"/>
  <c r="F164" i="1"/>
  <c r="F163" i="1"/>
  <c r="F162" i="1"/>
  <c r="F161" i="1"/>
  <c r="F160" i="1"/>
  <c r="F159" i="1"/>
  <c r="F158" i="1"/>
  <c r="F156" i="1"/>
  <c r="F155" i="1"/>
  <c r="F153" i="1"/>
  <c r="F152" i="1"/>
  <c r="F151" i="1"/>
  <c r="F147" i="1"/>
  <c r="F146" i="1"/>
  <c r="F145" i="1"/>
  <c r="F143" i="1"/>
  <c r="F142" i="1"/>
  <c r="F141" i="1"/>
  <c r="F139" i="1"/>
  <c r="F138" i="1"/>
  <c r="F135" i="1"/>
  <c r="F134" i="1"/>
  <c r="F133" i="1"/>
  <c r="F132" i="1"/>
  <c r="F131" i="1"/>
  <c r="F130" i="1"/>
  <c r="F127" i="1"/>
  <c r="F125" i="1"/>
  <c r="F123" i="1"/>
  <c r="F122" i="1"/>
  <c r="F121" i="1"/>
  <c r="F117" i="1"/>
  <c r="F115" i="1"/>
  <c r="F114" i="1"/>
  <c r="F113" i="1"/>
  <c r="F109" i="1"/>
  <c r="F108" i="1"/>
  <c r="F104" i="1"/>
  <c r="F101" i="1"/>
  <c r="F100" i="1"/>
  <c r="F99" i="1"/>
  <c r="F96" i="1"/>
  <c r="F95" i="1"/>
  <c r="F94" i="1"/>
  <c r="F93" i="1"/>
  <c r="F90" i="1"/>
  <c r="F89" i="1"/>
  <c r="F87" i="1"/>
  <c r="F85" i="1"/>
  <c r="F84" i="1"/>
  <c r="F83" i="1"/>
  <c r="F81" i="1"/>
  <c r="F79" i="1"/>
  <c r="F78" i="1"/>
  <c r="F76" i="1"/>
  <c r="F75" i="1"/>
  <c r="F74" i="1"/>
  <c r="F73" i="1"/>
  <c r="F72" i="1"/>
  <c r="F69" i="1"/>
  <c r="F68" i="1"/>
  <c r="F67" i="1"/>
  <c r="F65" i="1"/>
  <c r="F60" i="1"/>
  <c r="F59" i="1"/>
  <c r="F53" i="1"/>
  <c r="F52" i="1"/>
  <c r="F51" i="1"/>
  <c r="F48" i="1"/>
  <c r="F47" i="1"/>
  <c r="F46" i="1"/>
  <c r="F45" i="1"/>
  <c r="F44" i="1"/>
  <c r="F43" i="1"/>
  <c r="F40" i="1"/>
  <c r="F39" i="1"/>
  <c r="F37" i="1"/>
  <c r="F33" i="1"/>
  <c r="F32" i="1"/>
  <c r="F31" i="1"/>
  <c r="F28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9" i="1"/>
  <c r="F8" i="1"/>
  <c r="F29" i="1" l="1"/>
  <c r="F27" i="1"/>
  <c r="F7" i="1"/>
  <c r="F56" i="1"/>
  <c r="F107" i="1"/>
  <c r="F103" i="1"/>
  <c r="F129" i="1"/>
  <c r="F144" i="1" s="1"/>
  <c r="F92" i="1"/>
  <c r="F112" i="1"/>
  <c r="F11" i="1"/>
  <c r="F64" i="1"/>
  <c r="F57" i="1"/>
  <c r="F41" i="1"/>
  <c r="E35" i="1" l="1"/>
  <c r="E15" i="1"/>
  <c r="F183" i="1"/>
  <c r="F136" i="1"/>
  <c r="F120" i="1"/>
  <c r="F110" i="1"/>
  <c r="F105" i="1"/>
  <c r="F98" i="1"/>
  <c r="F88" i="1"/>
  <c r="F82" i="1"/>
  <c r="F80" i="1"/>
  <c r="F70" i="1"/>
  <c r="F66" i="1"/>
  <c r="F62" i="1"/>
  <c r="F49" i="1"/>
  <c r="F15" i="1" l="1"/>
  <c r="E187" i="1"/>
  <c r="E197" i="1"/>
  <c r="F140" i="1"/>
  <c r="F150" i="1"/>
  <c r="F154" i="1"/>
  <c r="F174" i="1"/>
  <c r="F170" i="1"/>
  <c r="F195" i="1"/>
  <c r="F35" i="1"/>
  <c r="F34" i="1"/>
  <c r="F192" i="1"/>
  <c r="F50" i="1"/>
  <c r="F196" i="1" l="1"/>
  <c r="F175" i="1"/>
  <c r="F186" i="1"/>
  <c r="F187" i="1" l="1"/>
  <c r="F197" i="1" l="1"/>
</calcChain>
</file>

<file path=xl/sharedStrings.xml><?xml version="1.0" encoding="utf-8"?>
<sst xmlns="http://schemas.openxmlformats.org/spreadsheetml/2006/main" count="200" uniqueCount="200">
  <si>
    <t>Port O'Connor Improvement District-GOF</t>
  </si>
  <si>
    <t>SB2 Reporting Requirements</t>
  </si>
  <si>
    <t>Income</t>
  </si>
  <si>
    <t xml:space="preserve">   14100 Customer Service Fees Water</t>
  </si>
  <si>
    <t xml:space="preserve">   14110 Delinquent Tax Attorney Fees</t>
  </si>
  <si>
    <t xml:space="preserve">   14115 Inspection Revenue</t>
  </si>
  <si>
    <t xml:space="preserve">   14160 Capital Recovery Revenue</t>
  </si>
  <si>
    <t xml:space="preserve">      14160.1 Water connection fee</t>
  </si>
  <si>
    <t xml:space="preserve">      14160.2 Tap Connections Water</t>
  </si>
  <si>
    <t xml:space="preserve">      14160.3 Tap Connections Sewer</t>
  </si>
  <si>
    <t xml:space="preserve">      14160.5 Sewer Pot Reimbursement</t>
  </si>
  <si>
    <t xml:space="preserve">   Total 14160 Capital Recovery Revenue</t>
  </si>
  <si>
    <t xml:space="preserve">   14166 Disconnection Fee</t>
  </si>
  <si>
    <t xml:space="preserve">   14190 Sale of Assets Revenue</t>
  </si>
  <si>
    <t xml:space="preserve">   14200 Customer Svc Fees Wastewater</t>
  </si>
  <si>
    <t xml:space="preserve">   14203 Garbage Revenue</t>
  </si>
  <si>
    <t xml:space="preserve">   14300 Miscellaneous Revenue</t>
  </si>
  <si>
    <t xml:space="preserve">   14330 Service Penalty &amp; Interest Fees</t>
  </si>
  <si>
    <t xml:space="preserve">   14340 Interest Earned on Checking</t>
  </si>
  <si>
    <t xml:space="preserve">   14350 Maintenance Tax Collections</t>
  </si>
  <si>
    <t xml:space="preserve">   14351 M &amp; O Penalty &amp; Interest</t>
  </si>
  <si>
    <t xml:space="preserve">   14370 Interest Earned on Investments</t>
  </si>
  <si>
    <t xml:space="preserve">   14371 Accretion Income</t>
  </si>
  <si>
    <t xml:space="preserve">   14380 Miscellaneous Service Fees</t>
  </si>
  <si>
    <t xml:space="preserve">      14381 Bank Draft Fees</t>
  </si>
  <si>
    <t xml:space="preserve">   Total 14380 Miscellaneous Service Fees</t>
  </si>
  <si>
    <t xml:space="preserve">   14500 TCEQ Assessment Fee</t>
  </si>
  <si>
    <t xml:space="preserve">   14550 Sales Tax Revenue</t>
  </si>
  <si>
    <t>4120 Interest Income MMA</t>
  </si>
  <si>
    <t>Total Income</t>
  </si>
  <si>
    <t>Gross Profit</t>
  </si>
  <si>
    <t>Expenses</t>
  </si>
  <si>
    <t>14400 Fiduciary Fees</t>
  </si>
  <si>
    <t xml:space="preserve">   16001 Installation Expense</t>
  </si>
  <si>
    <t>16001.2 Taps / Water Line Expense</t>
  </si>
  <si>
    <t>16001.3 Taps / Sewer Line Expense</t>
  </si>
  <si>
    <t>Total 16001 Installation Expense</t>
  </si>
  <si>
    <t xml:space="preserve">   16007 Utilities</t>
  </si>
  <si>
    <t>16007.1 Garbage Roll-Off Expense</t>
  </si>
  <si>
    <t xml:space="preserve">      16007.2 Telephone</t>
  </si>
  <si>
    <t xml:space="preserve">      16007.3 Internet</t>
  </si>
  <si>
    <t xml:space="preserve">      16007.4 Electric - Water</t>
  </si>
  <si>
    <t xml:space="preserve">      16007.5 Electric - Wastewater</t>
  </si>
  <si>
    <t xml:space="preserve">      16007.6 Electric - Office</t>
  </si>
  <si>
    <t xml:space="preserve">   Total 16007 Utilities</t>
  </si>
  <si>
    <t xml:space="preserve">   16010 Bond Series 2015 Principal</t>
  </si>
  <si>
    <t xml:space="preserve">   16020 Bond Series 2015 Interest</t>
  </si>
  <si>
    <t xml:space="preserve">   16030 Paying Agent Fee</t>
  </si>
  <si>
    <t xml:space="preserve">   16125 Calhoun Co. Appraisal District</t>
  </si>
  <si>
    <t xml:space="preserve">   16200 Professional Fees</t>
  </si>
  <si>
    <t xml:space="preserve">      16205 General &amp; Administrative</t>
  </si>
  <si>
    <t xml:space="preserve">         16205.10 Auditing Fees</t>
  </si>
  <si>
    <t xml:space="preserve">         16205.20 Engineering Fees</t>
  </si>
  <si>
    <t xml:space="preserve">         16205.40 Bookkeeping Fees</t>
  </si>
  <si>
    <t xml:space="preserve">         16205.50 Legal Notices &amp; Publications</t>
  </si>
  <si>
    <t xml:space="preserve">      Total 16205 General &amp; Administrative</t>
  </si>
  <si>
    <t xml:space="preserve">      16206 Legal Fees</t>
  </si>
  <si>
    <t xml:space="preserve">         16206.2 Delinquent Tax Atty Fee</t>
  </si>
  <si>
    <t xml:space="preserve">         16206.3 Legal Fees - General</t>
  </si>
  <si>
    <t xml:space="preserve">      Total 16206 Legal Fees</t>
  </si>
  <si>
    <t xml:space="preserve">      16207 General Manager</t>
  </si>
  <si>
    <t xml:space="preserve">      16208 Answering Service</t>
  </si>
  <si>
    <t xml:space="preserve">   16212 Water</t>
  </si>
  <si>
    <t xml:space="preserve">   Total 16200 Professional Fees</t>
  </si>
  <si>
    <t xml:space="preserve">   16240 Supplies</t>
  </si>
  <si>
    <t xml:space="preserve">16240.1 Office Supplies </t>
  </si>
  <si>
    <t xml:space="preserve">      16240.2 Wastewater Supplies</t>
  </si>
  <si>
    <t xml:space="preserve">      16240.3 Wastewater Collection Supplies</t>
  </si>
  <si>
    <t xml:space="preserve">      16240.4 Water Treatment Supplies</t>
  </si>
  <si>
    <t xml:space="preserve">      16240.5 Water Distribution Supplies</t>
  </si>
  <si>
    <t xml:space="preserve">      16240.6 Chemicals</t>
  </si>
  <si>
    <t xml:space="preserve">         16240.61 Chemicals - Wastewater</t>
  </si>
  <si>
    <t xml:space="preserve">         16240.62 Chemicals -  Water</t>
  </si>
  <si>
    <t xml:space="preserve">      Total 16240.6 Chemicals</t>
  </si>
  <si>
    <t xml:space="preserve">      16240.70 Shop/Tools</t>
  </si>
  <si>
    <t xml:space="preserve">   Total 16240 Supplies</t>
  </si>
  <si>
    <t xml:space="preserve">   16280 Mowing Expenses</t>
  </si>
  <si>
    <t xml:space="preserve">   16299 Regulatory Assessment Expense</t>
  </si>
  <si>
    <t xml:space="preserve">   16314 Bond Premiums - Employees</t>
  </si>
  <si>
    <t xml:space="preserve">   16326 Permits</t>
  </si>
  <si>
    <t>16326.01 TCEQ Permit - Water</t>
  </si>
  <si>
    <t>Total 16326 Permits</t>
  </si>
  <si>
    <t>16327 Election Expense</t>
  </si>
  <si>
    <t xml:space="preserve">   16328 Uniforms</t>
  </si>
  <si>
    <t xml:space="preserve">   16335 Repairs &amp; Maintenance</t>
  </si>
  <si>
    <t xml:space="preserve">      16335.4 Repairs - Water Distribution</t>
  </si>
  <si>
    <t xml:space="preserve">      16335.5 Repairs/Maint Building</t>
  </si>
  <si>
    <t xml:space="preserve">   Total 16335 Repairs &amp; Maintenance</t>
  </si>
  <si>
    <t>16336 Relocation Expense</t>
  </si>
  <si>
    <t xml:space="preserve">16338 Rentals </t>
  </si>
  <si>
    <t xml:space="preserve">   16339 Membership Dues</t>
  </si>
  <si>
    <t xml:space="preserve">   16340 Conference / Training</t>
  </si>
  <si>
    <t xml:space="preserve">      16341 Conference / Training Fees</t>
  </si>
  <si>
    <t xml:space="preserve">      16342 Lodging/Meals</t>
  </si>
  <si>
    <t xml:space="preserve">   Total 16340 Conference / Training</t>
  </si>
  <si>
    <t xml:space="preserve">      16344.1 Fuel</t>
  </si>
  <si>
    <t xml:space="preserve">      16344.2 Maintenance &amp; Repair</t>
  </si>
  <si>
    <t xml:space="preserve">      16344.3 Vehicles General</t>
  </si>
  <si>
    <t xml:space="preserve">   Total 16344 Vehicles</t>
  </si>
  <si>
    <t xml:space="preserve">   16353 Insurance</t>
  </si>
  <si>
    <t xml:space="preserve">      16353.1 Windstorm</t>
  </si>
  <si>
    <t xml:space="preserve">      16353.2 General Liability</t>
  </si>
  <si>
    <t xml:space="preserve">      16353.3 Workmans Comp</t>
  </si>
  <si>
    <t xml:space="preserve">      16353.4 D &amp; O Insurance</t>
  </si>
  <si>
    <t xml:space="preserve">      16353.6 RPP &amp; Flood</t>
  </si>
  <si>
    <t xml:space="preserve">   Total 16353 Insurance</t>
  </si>
  <si>
    <t xml:space="preserve">   16355.2 Promotion/Advertising</t>
  </si>
  <si>
    <t xml:space="preserve">   16357 Mileage</t>
  </si>
  <si>
    <t xml:space="preserve">   16359 Bank Charges</t>
  </si>
  <si>
    <t xml:space="preserve">   16360 Miscellaneous</t>
  </si>
  <si>
    <t xml:space="preserve">   16362 Drug testing</t>
  </si>
  <si>
    <t xml:space="preserve">   16380 Operations and Maintenance</t>
  </si>
  <si>
    <t xml:space="preserve">      16380.1 Service Account Collections</t>
  </si>
  <si>
    <t xml:space="preserve">      16380.3 Administrative</t>
  </si>
  <si>
    <t xml:space="preserve">         16380.31 Printing</t>
  </si>
  <si>
    <t xml:space="preserve">         16380.32 Billing Software</t>
  </si>
  <si>
    <t xml:space="preserve">         16380.33 Document Storage/Retention Serv</t>
  </si>
  <si>
    <t xml:space="preserve">         16380.34 Postage</t>
  </si>
  <si>
    <t xml:space="preserve">         16380.35 Security Expense</t>
  </si>
  <si>
    <t xml:space="preserve">         16380.36 Copier Lease</t>
  </si>
  <si>
    <t>16380.37 Radios &amp; FCC Fee</t>
  </si>
  <si>
    <t xml:space="preserve">      Total 16380.3 Administrative</t>
  </si>
  <si>
    <t xml:space="preserve">      16381 Lab Fees</t>
  </si>
  <si>
    <t xml:space="preserve">         16381.1 Lab Fees - Water</t>
  </si>
  <si>
    <t xml:space="preserve">         16381.2 Lab Fees - Sewer</t>
  </si>
  <si>
    <t xml:space="preserve">      Total 16381 Lab Fees</t>
  </si>
  <si>
    <t xml:space="preserve">      16383 Pest Control</t>
  </si>
  <si>
    <t xml:space="preserve">      16386 Trash Service</t>
  </si>
  <si>
    <t xml:space="preserve">      16395 Cleaning Services</t>
  </si>
  <si>
    <t xml:space="preserve">   Total 16380 Operations and Maintenance</t>
  </si>
  <si>
    <t xml:space="preserve">   16400 Safety Expense</t>
  </si>
  <si>
    <t xml:space="preserve">   16401 Surface Water - GBRA{Large}</t>
  </si>
  <si>
    <t xml:space="preserve">   16402 Bulk Water - GBRA Canyon Lake</t>
  </si>
  <si>
    <t xml:space="preserve">   16600 Payroll Expenses</t>
  </si>
  <si>
    <t xml:space="preserve">      16600.1 Emp. Pay - Regular Pay</t>
  </si>
  <si>
    <t xml:space="preserve">      16600.2 Emp. Pay - Overtime</t>
  </si>
  <si>
    <t xml:space="preserve">      16600.3 Emp. Pay - Sick Time</t>
  </si>
  <si>
    <t xml:space="preserve">      16600.4 Emp. Pay - Vacation</t>
  </si>
  <si>
    <t xml:space="preserve">      16600.5 Emp. Pay - Holiday Pay</t>
  </si>
  <si>
    <t xml:space="preserve">      16600.6 Emp. Pay - Personal Day</t>
  </si>
  <si>
    <t xml:space="preserve">      16600.7 Safety Incentive</t>
  </si>
  <si>
    <t xml:space="preserve">      16600.8 Director's Fees - La Salle</t>
  </si>
  <si>
    <t xml:space="preserve">      16600.9 Director Fees</t>
  </si>
  <si>
    <t>16601.1 Other</t>
  </si>
  <si>
    <t>16601.2 Temp O.T. new rate</t>
  </si>
  <si>
    <t>16601.3 Temporary O.T. pay a</t>
  </si>
  <si>
    <t>16601.5 Bereavement Pay</t>
  </si>
  <si>
    <t>16601.6 Hourly (new rate)</t>
  </si>
  <si>
    <t>16601.7 Other Earnings</t>
  </si>
  <si>
    <t xml:space="preserve">      16605 Payroll Taxes</t>
  </si>
  <si>
    <t xml:space="preserve">         16605.1 Payroll - Social Security</t>
  </si>
  <si>
    <t xml:space="preserve">         16605.2 Payroll - Medicare</t>
  </si>
  <si>
    <t xml:space="preserve">         16605.3 Payroll - Unemployment taxes</t>
  </si>
  <si>
    <t xml:space="preserve">      Total 16605 Payroll Taxes</t>
  </si>
  <si>
    <t xml:space="preserve">      16610 Employee Insurance</t>
  </si>
  <si>
    <t xml:space="preserve">         16610.1 Retirement Benefit Plan</t>
  </si>
  <si>
    <t xml:space="preserve">         16610.2 Medical Insurance</t>
  </si>
  <si>
    <t xml:space="preserve">      Total 16610 Employee Insurance</t>
  </si>
  <si>
    <t xml:space="preserve">   Total 16600 Payroll Expenses</t>
  </si>
  <si>
    <t>16850 Sludge</t>
  </si>
  <si>
    <t xml:space="preserve">   17000 Capital Outlay</t>
  </si>
  <si>
    <t>17000.10 Capital - New Office Building Construction</t>
  </si>
  <si>
    <t>17000.6 Cap. Outlay - Sewer</t>
  </si>
  <si>
    <t>17000.7 Cap. Outlay - Water</t>
  </si>
  <si>
    <t>17000.8 Capital Outlay Equipment</t>
  </si>
  <si>
    <t xml:space="preserve">   Total 17000 Capital Outlay</t>
  </si>
  <si>
    <t xml:space="preserve">   5160 Customer Refunds</t>
  </si>
  <si>
    <t xml:space="preserve">  99999 Contingency</t>
  </si>
  <si>
    <t>Total Expenses</t>
  </si>
  <si>
    <t>Net Operating Income</t>
  </si>
  <si>
    <t>Other Income</t>
  </si>
  <si>
    <t>14360 Dividend Income</t>
  </si>
  <si>
    <t xml:space="preserve">   14600 LaSalle WCID#1 Payment</t>
  </si>
  <si>
    <t xml:space="preserve">   15600 Unrealized Gain (Loss)</t>
  </si>
  <si>
    <t>Total Other Income</t>
  </si>
  <si>
    <t>Other Expenses</t>
  </si>
  <si>
    <t>11005 Transfers</t>
  </si>
  <si>
    <t>Total Other Expenses</t>
  </si>
  <si>
    <t>Net Other Income</t>
  </si>
  <si>
    <t>Net Income</t>
  </si>
  <si>
    <t>October, 2023 - September, 2024</t>
  </si>
  <si>
    <t xml:space="preserve">      16600.71 Service Longevity</t>
  </si>
  <si>
    <t xml:space="preserve">   16403 Bulk Water - Undine</t>
  </si>
  <si>
    <t>October, 2024 - September, 2025</t>
  </si>
  <si>
    <t xml:space="preserve">            16205.32 Asset Mgmt/Bonds IRS Compliance</t>
  </si>
  <si>
    <t xml:space="preserve">         16205.60 IT Support</t>
  </si>
  <si>
    <t xml:space="preserve">      16353.7 Mobile Equipment</t>
  </si>
  <si>
    <t xml:space="preserve">      16353.5 Automobile Insurance</t>
  </si>
  <si>
    <t xml:space="preserve">      16353.8 Crime</t>
  </si>
  <si>
    <t xml:space="preserve">      16335.1 Repairs - District Water Wells, Tanks, Water Plant</t>
  </si>
  <si>
    <t xml:space="preserve">      16335.2 Repairs - Wastewater Sewer Plant</t>
  </si>
  <si>
    <t xml:space="preserve">      16335.3 Repairs - Wastewater Collection Vacuum Station, Pits, Vacuum Parts</t>
  </si>
  <si>
    <t xml:space="preserve">   16344 Vehicles &amp; Equipment</t>
  </si>
  <si>
    <t>17000.11 Capital Outlay - Equipment</t>
  </si>
  <si>
    <t>October, 2025 - September, 2026</t>
  </si>
  <si>
    <t>Budget Variance $ FY'25 - FY'26</t>
  </si>
  <si>
    <t>Budget Variance % FY'25 - FY'26</t>
  </si>
  <si>
    <t>14391 Insurance Proceeds</t>
  </si>
  <si>
    <t xml:space="preserve">      16335.5 Miscellaneous Repairs</t>
  </si>
  <si>
    <t>October 2023 through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</si>
</sst>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39" fontId="0" fillId="0" borderId="0" xfId="0" applyNumberFormat="1"/>
    <xf numFmtId="39" fontId="6" fillId="0" borderId="0" xfId="0" applyNumberFormat="1" applyFont="1" applyAlignment="1">
      <alignment wrapText="1"/>
    </xf>
    <xf numFmtId="39" fontId="6" fillId="0" borderId="0" xfId="0" applyNumberFormat="1" applyFont="1" applyAlignment="1">
      <alignment horizontal="right" wrapText="1"/>
    </xf>
    <xf numFmtId="10" fontId="6" fillId="0" borderId="0" xfId="1" applyNumberFormat="1" applyFont="1"/>
    <xf numFmtId="10" fontId="6" fillId="0" borderId="0" xfId="1" applyNumberFormat="1" applyFont="1" applyBorder="1"/>
    <xf numFmtId="10" fontId="6" fillId="0" borderId="1" xfId="1" applyNumberFormat="1" applyFont="1" applyFill="1" applyBorder="1"/>
    <xf numFmtId="39" fontId="5" fillId="0" borderId="2" xfId="0" applyNumberFormat="1" applyFont="1" applyBorder="1" applyAlignment="1">
      <alignment horizontal="right" wrapText="1"/>
    </xf>
    <xf numFmtId="10" fontId="5" fillId="0" borderId="0" xfId="1" applyNumberFormat="1" applyFont="1" applyBorder="1"/>
    <xf numFmtId="0" fontId="5" fillId="0" borderId="0" xfId="0" applyFont="1" applyAlignment="1">
      <alignment horizontal="left" wrapText="1" indent="1"/>
    </xf>
    <xf numFmtId="10" fontId="6" fillId="0" borderId="1" xfId="1" applyNumberFormat="1" applyFont="1" applyBorder="1"/>
    <xf numFmtId="10" fontId="5" fillId="0" borderId="3" xfId="1" applyNumberFormat="1" applyFont="1" applyBorder="1"/>
    <xf numFmtId="4" fontId="5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 indent="2"/>
    </xf>
    <xf numFmtId="10" fontId="5" fillId="0" borderId="2" xfId="1" applyNumberFormat="1" applyFont="1" applyBorder="1"/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indent="2"/>
    </xf>
    <xf numFmtId="39" fontId="5" fillId="0" borderId="4" xfId="0" applyNumberFormat="1" applyFont="1" applyBorder="1" applyAlignment="1">
      <alignment horizontal="right" wrapText="1"/>
    </xf>
    <xf numFmtId="10" fontId="5" fillId="0" borderId="4" xfId="1" applyNumberFormat="1" applyFont="1" applyBorder="1"/>
    <xf numFmtId="0" fontId="6" fillId="0" borderId="0" xfId="0" applyFont="1" applyAlignment="1">
      <alignment horizontal="center"/>
    </xf>
    <xf numFmtId="43" fontId="6" fillId="0" borderId="0" xfId="2" applyFont="1" applyAlignment="1">
      <alignment horizontal="right" wrapText="1"/>
    </xf>
    <xf numFmtId="43" fontId="5" fillId="0" borderId="0" xfId="2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E13BAB72-6E74-45E6-BB27-823EBC5930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EC20-8A9E-4096-A3EB-BE12A884C8E6}">
  <sheetPr>
    <pageSetUpPr fitToPage="1"/>
  </sheetPr>
  <dimension ref="A1:F227"/>
  <sheetViews>
    <sheetView tabSelected="1" zoomScaleNormal="100" zoomScaleSheetLayoutView="100" zoomScalePageLayoutView="130" workbookViewId="0">
      <pane ySplit="5" topLeftCell="A157" activePane="bottomLeft" state="frozen"/>
      <selection pane="bottomLeft" activeCell="E50" sqref="E50:E61"/>
    </sheetView>
  </sheetViews>
  <sheetFormatPr defaultRowHeight="15" x14ac:dyDescent="0.25"/>
  <cols>
    <col min="1" max="1" width="36.28515625" customWidth="1"/>
    <col min="2" max="2" width="15" bestFit="1" customWidth="1"/>
    <col min="3" max="4" width="15" customWidth="1"/>
    <col min="5" max="5" width="11.140625" bestFit="1" customWidth="1"/>
    <col min="6" max="6" width="11" bestFit="1" customWidth="1"/>
  </cols>
  <sheetData>
    <row r="1" spans="1:6" ht="18" x14ac:dyDescent="0.25">
      <c r="A1" s="25" t="s">
        <v>0</v>
      </c>
      <c r="B1" s="25"/>
      <c r="C1" s="25"/>
      <c r="D1" s="25"/>
      <c r="E1" s="25"/>
      <c r="F1" s="25"/>
    </row>
    <row r="2" spans="1:6" ht="18" x14ac:dyDescent="0.25">
      <c r="A2" s="25" t="s">
        <v>1</v>
      </c>
      <c r="B2" s="25"/>
      <c r="C2" s="25"/>
      <c r="D2" s="25"/>
      <c r="E2" s="25"/>
      <c r="F2" s="25"/>
    </row>
    <row r="3" spans="1:6" x14ac:dyDescent="0.25">
      <c r="A3" s="26" t="s">
        <v>199</v>
      </c>
      <c r="B3" s="26"/>
      <c r="C3" s="26"/>
      <c r="D3" s="26"/>
      <c r="E3" s="26"/>
      <c r="F3" s="26"/>
    </row>
    <row r="5" spans="1:6" ht="36.75" x14ac:dyDescent="0.25">
      <c r="A5" s="1"/>
      <c r="B5" s="2" t="s">
        <v>180</v>
      </c>
      <c r="C5" s="2" t="s">
        <v>183</v>
      </c>
      <c r="D5" s="2" t="s">
        <v>194</v>
      </c>
      <c r="E5" s="2" t="s">
        <v>195</v>
      </c>
      <c r="F5" s="2" t="s">
        <v>196</v>
      </c>
    </row>
    <row r="6" spans="1:6" x14ac:dyDescent="0.25">
      <c r="A6" s="3" t="s">
        <v>2</v>
      </c>
      <c r="B6" s="5"/>
      <c r="C6" s="5"/>
      <c r="D6" s="5"/>
      <c r="E6" s="5"/>
      <c r="F6" s="4"/>
    </row>
    <row r="7" spans="1:6" x14ac:dyDescent="0.25">
      <c r="A7" s="3" t="s">
        <v>3</v>
      </c>
      <c r="B7" s="6">
        <v>1200000</v>
      </c>
      <c r="C7" s="23">
        <v>1250000</v>
      </c>
      <c r="D7" s="23">
        <v>1300000</v>
      </c>
      <c r="E7" s="6">
        <f>D7-C7</f>
        <v>50000</v>
      </c>
      <c r="F7" s="7">
        <f t="shared" ref="F7:F35" si="0">IFERROR(E7/B7,0)</f>
        <v>4.1666666666666664E-2</v>
      </c>
    </row>
    <row r="8" spans="1:6" x14ac:dyDescent="0.25">
      <c r="A8" s="3" t="s">
        <v>4</v>
      </c>
      <c r="B8" s="6">
        <v>8500</v>
      </c>
      <c r="C8" s="23">
        <v>5000</v>
      </c>
      <c r="D8" s="23">
        <v>6000</v>
      </c>
      <c r="E8" s="6">
        <f t="shared" ref="E8:E69" si="1">D8-C8</f>
        <v>1000</v>
      </c>
      <c r="F8" s="7">
        <f t="shared" si="0"/>
        <v>0.11764705882352941</v>
      </c>
    </row>
    <row r="9" spans="1:6" x14ac:dyDescent="0.25">
      <c r="A9" s="3" t="s">
        <v>5</v>
      </c>
      <c r="B9" s="6">
        <v>6000</v>
      </c>
      <c r="C9" s="23">
        <v>5000</v>
      </c>
      <c r="D9" s="23">
        <v>5000</v>
      </c>
      <c r="E9" s="6">
        <f t="shared" si="1"/>
        <v>0</v>
      </c>
      <c r="F9" s="7">
        <f t="shared" si="0"/>
        <v>0</v>
      </c>
    </row>
    <row r="10" spans="1:6" x14ac:dyDescent="0.25">
      <c r="A10" s="3" t="s">
        <v>6</v>
      </c>
      <c r="B10" s="5"/>
      <c r="C10" s="5"/>
      <c r="D10" s="5"/>
      <c r="E10" s="5">
        <f t="shared" si="1"/>
        <v>0</v>
      </c>
      <c r="F10" s="7">
        <f t="shared" si="0"/>
        <v>0</v>
      </c>
    </row>
    <row r="11" spans="1:6" x14ac:dyDescent="0.25">
      <c r="A11" s="3" t="s">
        <v>7</v>
      </c>
      <c r="B11" s="6">
        <v>5000</v>
      </c>
      <c r="C11" s="6">
        <v>5000</v>
      </c>
      <c r="D11" s="6">
        <v>4000</v>
      </c>
      <c r="E11" s="6">
        <f t="shared" si="1"/>
        <v>-1000</v>
      </c>
      <c r="F11" s="7">
        <f t="shared" si="0"/>
        <v>-0.2</v>
      </c>
    </row>
    <row r="12" spans="1:6" x14ac:dyDescent="0.25">
      <c r="A12" s="3" t="s">
        <v>8</v>
      </c>
      <c r="B12" s="6">
        <v>35000</v>
      </c>
      <c r="C12" s="6">
        <v>35000</v>
      </c>
      <c r="D12" s="6">
        <v>30000</v>
      </c>
      <c r="E12" s="6">
        <f t="shared" si="1"/>
        <v>-5000</v>
      </c>
      <c r="F12" s="7">
        <f t="shared" si="0"/>
        <v>-0.14285714285714285</v>
      </c>
    </row>
    <row r="13" spans="1:6" x14ac:dyDescent="0.25">
      <c r="A13" s="3" t="s">
        <v>9</v>
      </c>
      <c r="B13" s="6">
        <v>75000</v>
      </c>
      <c r="C13" s="6">
        <v>55000</v>
      </c>
      <c r="D13" s="6">
        <v>55000</v>
      </c>
      <c r="E13" s="6">
        <f t="shared" si="1"/>
        <v>0</v>
      </c>
      <c r="F13" s="7">
        <f t="shared" si="0"/>
        <v>0</v>
      </c>
    </row>
    <row r="14" spans="1:6" x14ac:dyDescent="0.25">
      <c r="A14" s="3" t="s">
        <v>10</v>
      </c>
      <c r="B14" s="6">
        <v>0</v>
      </c>
      <c r="C14" s="6">
        <v>0</v>
      </c>
      <c r="D14" s="6">
        <v>0</v>
      </c>
      <c r="E14" s="6">
        <f t="shared" si="1"/>
        <v>0</v>
      </c>
      <c r="F14" s="9">
        <f t="shared" si="0"/>
        <v>0</v>
      </c>
    </row>
    <row r="15" spans="1:6" x14ac:dyDescent="0.25">
      <c r="A15" s="3" t="s">
        <v>11</v>
      </c>
      <c r="B15" s="10">
        <f>SUM(B10:B14)</f>
        <v>115000</v>
      </c>
      <c r="C15" s="10">
        <f>SUM(C10:C14)</f>
        <v>95000</v>
      </c>
      <c r="D15" s="10">
        <f>SUM(D10:D14)</f>
        <v>89000</v>
      </c>
      <c r="E15" s="10">
        <f t="shared" si="1"/>
        <v>-6000</v>
      </c>
      <c r="F15" s="11">
        <f t="shared" si="0"/>
        <v>-5.2173913043478258E-2</v>
      </c>
    </row>
    <row r="16" spans="1:6" x14ac:dyDescent="0.25">
      <c r="A16" s="3" t="s">
        <v>12</v>
      </c>
      <c r="B16" s="6">
        <v>5500</v>
      </c>
      <c r="C16" s="6">
        <v>5500</v>
      </c>
      <c r="D16" s="6">
        <v>2500</v>
      </c>
      <c r="E16" s="6">
        <f t="shared" si="1"/>
        <v>-3000</v>
      </c>
      <c r="F16" s="7">
        <f t="shared" si="0"/>
        <v>-0.54545454545454541</v>
      </c>
    </row>
    <row r="17" spans="1:6" x14ac:dyDescent="0.25">
      <c r="A17" s="3" t="s">
        <v>13</v>
      </c>
      <c r="B17" s="6">
        <v>0</v>
      </c>
      <c r="C17" s="6">
        <v>0</v>
      </c>
      <c r="D17" s="6">
        <v>0</v>
      </c>
      <c r="E17" s="6">
        <f t="shared" si="1"/>
        <v>0</v>
      </c>
      <c r="F17" s="7">
        <f t="shared" si="0"/>
        <v>0</v>
      </c>
    </row>
    <row r="18" spans="1:6" x14ac:dyDescent="0.25">
      <c r="A18" s="3" t="s">
        <v>14</v>
      </c>
      <c r="B18" s="6">
        <v>772000</v>
      </c>
      <c r="C18" s="6">
        <v>750000</v>
      </c>
      <c r="D18" s="6">
        <v>750000</v>
      </c>
      <c r="E18" s="6">
        <f t="shared" si="1"/>
        <v>0</v>
      </c>
      <c r="F18" s="7">
        <f t="shared" si="0"/>
        <v>0</v>
      </c>
    </row>
    <row r="19" spans="1:6" x14ac:dyDescent="0.25">
      <c r="A19" s="3" t="s">
        <v>15</v>
      </c>
      <c r="B19" s="6">
        <v>551000</v>
      </c>
      <c r="C19" s="6">
        <v>568000</v>
      </c>
      <c r="D19" s="6">
        <v>570000</v>
      </c>
      <c r="E19" s="6">
        <f t="shared" si="1"/>
        <v>2000</v>
      </c>
      <c r="F19" s="7">
        <f t="shared" si="0"/>
        <v>3.629764065335753E-3</v>
      </c>
    </row>
    <row r="20" spans="1:6" x14ac:dyDescent="0.25">
      <c r="A20" s="3" t="s">
        <v>16</v>
      </c>
      <c r="B20" s="6">
        <v>0</v>
      </c>
      <c r="C20" s="6">
        <v>0</v>
      </c>
      <c r="D20" s="6">
        <v>0</v>
      </c>
      <c r="E20" s="6">
        <f t="shared" si="1"/>
        <v>0</v>
      </c>
      <c r="F20" s="7">
        <f t="shared" si="0"/>
        <v>0</v>
      </c>
    </row>
    <row r="21" spans="1:6" x14ac:dyDescent="0.25">
      <c r="A21" s="3" t="s">
        <v>17</v>
      </c>
      <c r="B21" s="6">
        <v>14000</v>
      </c>
      <c r="C21" s="6">
        <v>14000</v>
      </c>
      <c r="D21" s="6">
        <v>15000</v>
      </c>
      <c r="E21" s="6">
        <f t="shared" si="1"/>
        <v>1000</v>
      </c>
      <c r="F21" s="7">
        <f t="shared" si="0"/>
        <v>7.1428571428571425E-2</v>
      </c>
    </row>
    <row r="22" spans="1:6" x14ac:dyDescent="0.25">
      <c r="A22" s="3" t="s">
        <v>18</v>
      </c>
      <c r="B22" s="6">
        <v>4500</v>
      </c>
      <c r="C22" s="6">
        <v>70000</v>
      </c>
      <c r="D22" s="6">
        <v>100000</v>
      </c>
      <c r="E22" s="6">
        <f t="shared" si="1"/>
        <v>30000</v>
      </c>
      <c r="F22" s="7">
        <f t="shared" si="0"/>
        <v>6.666666666666667</v>
      </c>
    </row>
    <row r="23" spans="1:6" x14ac:dyDescent="0.25">
      <c r="A23" s="3" t="s">
        <v>19</v>
      </c>
      <c r="B23" s="6">
        <v>1791688</v>
      </c>
      <c r="C23" s="6">
        <v>1800000</v>
      </c>
      <c r="D23" s="6">
        <v>2000000</v>
      </c>
      <c r="E23" s="6">
        <f t="shared" si="1"/>
        <v>200000</v>
      </c>
      <c r="F23" s="7">
        <f t="shared" si="0"/>
        <v>0.11162657784167779</v>
      </c>
    </row>
    <row r="24" spans="1:6" x14ac:dyDescent="0.25">
      <c r="A24" s="3" t="s">
        <v>20</v>
      </c>
      <c r="B24" s="6">
        <v>15000</v>
      </c>
      <c r="C24" s="6">
        <v>15000</v>
      </c>
      <c r="D24" s="6">
        <v>15000</v>
      </c>
      <c r="E24" s="6">
        <f t="shared" si="1"/>
        <v>0</v>
      </c>
      <c r="F24" s="7">
        <f t="shared" si="0"/>
        <v>0</v>
      </c>
    </row>
    <row r="25" spans="1:6" x14ac:dyDescent="0.25">
      <c r="A25" s="3" t="s">
        <v>21</v>
      </c>
      <c r="B25" s="6">
        <v>178000</v>
      </c>
      <c r="C25" s="6">
        <v>250000</v>
      </c>
      <c r="D25" s="6">
        <v>250000</v>
      </c>
      <c r="E25" s="6">
        <f t="shared" si="1"/>
        <v>0</v>
      </c>
      <c r="F25" s="7">
        <f t="shared" si="0"/>
        <v>0</v>
      </c>
    </row>
    <row r="26" spans="1:6" x14ac:dyDescent="0.25">
      <c r="A26" s="3" t="s">
        <v>22</v>
      </c>
      <c r="B26" s="6">
        <v>2000</v>
      </c>
      <c r="C26" s="6">
        <v>2000</v>
      </c>
      <c r="D26" s="6">
        <v>2000</v>
      </c>
      <c r="E26" s="6">
        <f t="shared" si="1"/>
        <v>0</v>
      </c>
      <c r="F26" s="7">
        <f t="shared" si="0"/>
        <v>0</v>
      </c>
    </row>
    <row r="27" spans="1:6" x14ac:dyDescent="0.25">
      <c r="A27" s="3" t="s">
        <v>23</v>
      </c>
      <c r="B27" s="6">
        <v>0</v>
      </c>
      <c r="C27" s="6">
        <v>0</v>
      </c>
      <c r="D27" s="6">
        <v>0</v>
      </c>
      <c r="E27" s="6">
        <f>D27-C27</f>
        <v>0</v>
      </c>
      <c r="F27" s="7">
        <f t="shared" si="0"/>
        <v>0</v>
      </c>
    </row>
    <row r="28" spans="1:6" x14ac:dyDescent="0.25">
      <c r="A28" s="3" t="s">
        <v>24</v>
      </c>
      <c r="B28" s="6">
        <v>600</v>
      </c>
      <c r="C28" s="6">
        <v>600</v>
      </c>
      <c r="D28" s="6">
        <v>600</v>
      </c>
      <c r="E28" s="6">
        <f>D28-C28</f>
        <v>0</v>
      </c>
      <c r="F28" s="13">
        <f t="shared" si="0"/>
        <v>0</v>
      </c>
    </row>
    <row r="29" spans="1:6" x14ac:dyDescent="0.25">
      <c r="A29" s="3" t="s">
        <v>25</v>
      </c>
      <c r="B29" s="10">
        <f>SUM(B27:B28)</f>
        <v>600</v>
      </c>
      <c r="C29" s="10">
        <f>SUM(C28:C28)</f>
        <v>600</v>
      </c>
      <c r="D29" s="10">
        <f>SUM(D28:D28)</f>
        <v>600</v>
      </c>
      <c r="E29" s="10">
        <f t="shared" si="1"/>
        <v>0</v>
      </c>
      <c r="F29" s="11">
        <f t="shared" si="0"/>
        <v>0</v>
      </c>
    </row>
    <row r="30" spans="1:6" x14ac:dyDescent="0.25">
      <c r="A30" s="12" t="s">
        <v>197</v>
      </c>
      <c r="B30" s="6">
        <v>0</v>
      </c>
      <c r="C30" s="6">
        <v>0</v>
      </c>
      <c r="D30" s="6">
        <v>4500</v>
      </c>
      <c r="E30" s="6">
        <f t="shared" ref="E30" si="2">D30-C30</f>
        <v>4500</v>
      </c>
      <c r="F30" s="7">
        <f>IFERROR(E30/B30,1)</f>
        <v>1</v>
      </c>
    </row>
    <row r="31" spans="1:6" x14ac:dyDescent="0.25">
      <c r="A31" s="3" t="s">
        <v>26</v>
      </c>
      <c r="B31" s="6">
        <v>10000</v>
      </c>
      <c r="C31" s="6">
        <v>10000</v>
      </c>
      <c r="D31" s="6">
        <v>10000</v>
      </c>
      <c r="E31" s="6">
        <f t="shared" si="1"/>
        <v>0</v>
      </c>
      <c r="F31" s="7">
        <f t="shared" si="0"/>
        <v>0</v>
      </c>
    </row>
    <row r="32" spans="1:6" x14ac:dyDescent="0.25">
      <c r="A32" s="3" t="s">
        <v>27</v>
      </c>
      <c r="B32" s="6">
        <v>350000</v>
      </c>
      <c r="C32" s="6">
        <v>350000</v>
      </c>
      <c r="D32" s="6">
        <v>370000</v>
      </c>
      <c r="E32" s="6">
        <f t="shared" si="1"/>
        <v>20000</v>
      </c>
      <c r="F32" s="7">
        <f t="shared" si="0"/>
        <v>5.7142857142857141E-2</v>
      </c>
    </row>
    <row r="33" spans="1:6" x14ac:dyDescent="0.25">
      <c r="A33" s="12" t="s">
        <v>28</v>
      </c>
      <c r="B33" s="6">
        <v>600</v>
      </c>
      <c r="C33" s="6">
        <v>600</v>
      </c>
      <c r="D33" s="6">
        <v>4000</v>
      </c>
      <c r="E33" s="6">
        <f t="shared" si="1"/>
        <v>3400</v>
      </c>
      <c r="F33" s="8">
        <f t="shared" si="0"/>
        <v>5.666666666666667</v>
      </c>
    </row>
    <row r="34" spans="1:6" x14ac:dyDescent="0.25">
      <c r="A34" s="3" t="s">
        <v>29</v>
      </c>
      <c r="B34" s="10">
        <f>SUM(B6:B14,B16:B28,B31:B33)</f>
        <v>5024388</v>
      </c>
      <c r="C34" s="10">
        <f>SUM(C6:C14,C16:C28,C31:C33)</f>
        <v>5190700</v>
      </c>
      <c r="D34" s="10">
        <f>SUM(D6:D14,D16:D28,D30:D33)</f>
        <v>5493600</v>
      </c>
      <c r="E34" s="10">
        <f>D34-C34</f>
        <v>302900</v>
      </c>
      <c r="F34" s="14">
        <f t="shared" si="0"/>
        <v>6.0285949253919086E-2</v>
      </c>
    </row>
    <row r="35" spans="1:6" x14ac:dyDescent="0.25">
      <c r="A35" s="3" t="s">
        <v>30</v>
      </c>
      <c r="B35" s="15">
        <f>B34</f>
        <v>5024388</v>
      </c>
      <c r="C35" s="15">
        <f>C34</f>
        <v>5190700</v>
      </c>
      <c r="D35" s="15">
        <f>D34</f>
        <v>5493600</v>
      </c>
      <c r="E35" s="15">
        <f t="shared" si="1"/>
        <v>302900</v>
      </c>
      <c r="F35" s="11">
        <f t="shared" si="0"/>
        <v>6.0285949253919086E-2</v>
      </c>
    </row>
    <row r="36" spans="1:6" x14ac:dyDescent="0.25">
      <c r="A36" s="3" t="s">
        <v>31</v>
      </c>
      <c r="B36" s="5"/>
      <c r="C36" s="5"/>
      <c r="D36" s="5"/>
      <c r="E36" s="5">
        <f t="shared" si="1"/>
        <v>0</v>
      </c>
      <c r="F36" s="7"/>
    </row>
    <row r="37" spans="1:6" x14ac:dyDescent="0.25">
      <c r="A37" s="12" t="s">
        <v>32</v>
      </c>
      <c r="B37" s="5">
        <v>9000</v>
      </c>
      <c r="C37" s="5">
        <v>16000</v>
      </c>
      <c r="D37" s="5">
        <v>24000</v>
      </c>
      <c r="E37" s="5">
        <f t="shared" si="1"/>
        <v>8000</v>
      </c>
      <c r="F37" s="7">
        <f>IFERROR(E37/B37,0)</f>
        <v>0.88888888888888884</v>
      </c>
    </row>
    <row r="38" spans="1:6" x14ac:dyDescent="0.25">
      <c r="A38" s="3" t="s">
        <v>33</v>
      </c>
      <c r="B38" s="6"/>
      <c r="C38" s="6"/>
      <c r="D38" s="6"/>
      <c r="E38" s="6">
        <f t="shared" si="1"/>
        <v>0</v>
      </c>
      <c r="F38" s="7"/>
    </row>
    <row r="39" spans="1:6" x14ac:dyDescent="0.25">
      <c r="A39" s="16" t="s">
        <v>34</v>
      </c>
      <c r="B39" s="6">
        <v>0</v>
      </c>
      <c r="C39" s="6">
        <v>0</v>
      </c>
      <c r="D39" s="6">
        <v>0</v>
      </c>
      <c r="E39" s="6">
        <f t="shared" si="1"/>
        <v>0</v>
      </c>
      <c r="F39" s="7">
        <f>IFERROR(E39/B39,0)</f>
        <v>0</v>
      </c>
    </row>
    <row r="40" spans="1:6" x14ac:dyDescent="0.25">
      <c r="A40" s="16" t="s">
        <v>35</v>
      </c>
      <c r="B40" s="6">
        <v>18000</v>
      </c>
      <c r="C40" s="6">
        <v>18000</v>
      </c>
      <c r="D40" s="6">
        <v>18000</v>
      </c>
      <c r="E40" s="6">
        <f t="shared" si="1"/>
        <v>0</v>
      </c>
      <c r="F40" s="13">
        <f>IFERROR(E40/B40,0)</f>
        <v>0</v>
      </c>
    </row>
    <row r="41" spans="1:6" x14ac:dyDescent="0.25">
      <c r="A41" s="12" t="s">
        <v>36</v>
      </c>
      <c r="B41" s="10">
        <f>SUM(B38:B40)</f>
        <v>18000</v>
      </c>
      <c r="C41" s="10">
        <f>SUM(C38:C40)</f>
        <v>18000</v>
      </c>
      <c r="D41" s="10">
        <f>SUM(D38:D40)</f>
        <v>18000</v>
      </c>
      <c r="E41" s="10">
        <f t="shared" si="1"/>
        <v>0</v>
      </c>
      <c r="F41" s="11">
        <f>IFERROR(E41/B41,0)</f>
        <v>0</v>
      </c>
    </row>
    <row r="42" spans="1:6" x14ac:dyDescent="0.25">
      <c r="A42" s="3" t="s">
        <v>37</v>
      </c>
      <c r="B42" s="5"/>
      <c r="C42" s="5"/>
      <c r="D42" s="5"/>
      <c r="E42" s="5">
        <f t="shared" si="1"/>
        <v>0</v>
      </c>
      <c r="F42" s="7"/>
    </row>
    <row r="43" spans="1:6" x14ac:dyDescent="0.25">
      <c r="A43" s="16" t="s">
        <v>38</v>
      </c>
      <c r="B43" s="5">
        <v>3000</v>
      </c>
      <c r="C43" s="5">
        <v>3500</v>
      </c>
      <c r="D43" s="5">
        <v>7000</v>
      </c>
      <c r="E43" s="5">
        <f t="shared" si="1"/>
        <v>3500</v>
      </c>
      <c r="F43" s="7">
        <f t="shared" ref="F43:F54" si="3">IFERROR(E43/B43,0)</f>
        <v>1.1666666666666667</v>
      </c>
    </row>
    <row r="44" spans="1:6" x14ac:dyDescent="0.25">
      <c r="A44" s="3" t="s">
        <v>39</v>
      </c>
      <c r="B44" s="6">
        <v>15000</v>
      </c>
      <c r="C44" s="6">
        <v>17500</v>
      </c>
      <c r="D44" s="6">
        <v>17500</v>
      </c>
      <c r="E44" s="6">
        <f t="shared" si="1"/>
        <v>0</v>
      </c>
      <c r="F44" s="7">
        <f t="shared" si="3"/>
        <v>0</v>
      </c>
    </row>
    <row r="45" spans="1:6" x14ac:dyDescent="0.25">
      <c r="A45" s="3" t="s">
        <v>40</v>
      </c>
      <c r="B45" s="6">
        <v>4500</v>
      </c>
      <c r="C45" s="6">
        <v>7000</v>
      </c>
      <c r="D45" s="6">
        <v>7000</v>
      </c>
      <c r="E45" s="6">
        <f t="shared" si="1"/>
        <v>0</v>
      </c>
      <c r="F45" s="7">
        <f t="shared" si="3"/>
        <v>0</v>
      </c>
    </row>
    <row r="46" spans="1:6" x14ac:dyDescent="0.25">
      <c r="A46" s="3" t="s">
        <v>41</v>
      </c>
      <c r="B46" s="6">
        <v>72000</v>
      </c>
      <c r="C46" s="6">
        <v>36000</v>
      </c>
      <c r="D46" s="6">
        <v>65000</v>
      </c>
      <c r="E46" s="6">
        <f t="shared" si="1"/>
        <v>29000</v>
      </c>
      <c r="F46" s="7">
        <f t="shared" si="3"/>
        <v>0.40277777777777779</v>
      </c>
    </row>
    <row r="47" spans="1:6" x14ac:dyDescent="0.25">
      <c r="A47" s="3" t="s">
        <v>42</v>
      </c>
      <c r="B47" s="6">
        <v>109000</v>
      </c>
      <c r="C47" s="6">
        <v>100000</v>
      </c>
      <c r="D47" s="6">
        <v>110000</v>
      </c>
      <c r="E47" s="6">
        <f t="shared" si="1"/>
        <v>10000</v>
      </c>
      <c r="F47" s="7">
        <f t="shared" si="3"/>
        <v>9.1743119266055051E-2</v>
      </c>
    </row>
    <row r="48" spans="1:6" x14ac:dyDescent="0.25">
      <c r="A48" s="3" t="s">
        <v>43</v>
      </c>
      <c r="B48" s="6">
        <v>7500</v>
      </c>
      <c r="C48" s="6">
        <v>7500</v>
      </c>
      <c r="D48" s="6">
        <v>7500</v>
      </c>
      <c r="E48" s="6">
        <f t="shared" si="1"/>
        <v>0</v>
      </c>
      <c r="F48" s="13">
        <f t="shared" si="3"/>
        <v>0</v>
      </c>
    </row>
    <row r="49" spans="1:6" x14ac:dyDescent="0.25">
      <c r="A49" s="3" t="s">
        <v>44</v>
      </c>
      <c r="B49" s="10">
        <f>SUM(B42:B48)</f>
        <v>211000</v>
      </c>
      <c r="C49" s="10">
        <f>SUM(C42:C48)</f>
        <v>171500</v>
      </c>
      <c r="D49" s="10">
        <f>SUM(D42:D48)</f>
        <v>214000</v>
      </c>
      <c r="E49" s="10">
        <f t="shared" si="1"/>
        <v>42500</v>
      </c>
      <c r="F49" s="11">
        <f t="shared" si="3"/>
        <v>0.2014218009478673</v>
      </c>
    </row>
    <row r="50" spans="1:6" x14ac:dyDescent="0.25">
      <c r="A50" s="3" t="s">
        <v>45</v>
      </c>
      <c r="B50" s="6">
        <v>130000</v>
      </c>
      <c r="C50" s="6">
        <v>130000</v>
      </c>
      <c r="D50" s="6">
        <v>135000</v>
      </c>
      <c r="E50" s="6">
        <f t="shared" si="1"/>
        <v>5000</v>
      </c>
      <c r="F50" s="7">
        <f t="shared" si="3"/>
        <v>3.8461538461538464E-2</v>
      </c>
    </row>
    <row r="51" spans="1:6" x14ac:dyDescent="0.25">
      <c r="A51" s="3" t="s">
        <v>46</v>
      </c>
      <c r="B51" s="6">
        <v>63500</v>
      </c>
      <c r="C51" s="6">
        <v>60000</v>
      </c>
      <c r="D51" s="6">
        <v>57000</v>
      </c>
      <c r="E51" s="6">
        <f t="shared" si="1"/>
        <v>-3000</v>
      </c>
      <c r="F51" s="7">
        <f t="shared" si="3"/>
        <v>-4.7244094488188976E-2</v>
      </c>
    </row>
    <row r="52" spans="1:6" x14ac:dyDescent="0.25">
      <c r="A52" s="3" t="s">
        <v>47</v>
      </c>
      <c r="B52" s="6">
        <v>3000</v>
      </c>
      <c r="C52" s="6">
        <v>5000</v>
      </c>
      <c r="D52" s="6">
        <v>5000</v>
      </c>
      <c r="E52" s="6">
        <f t="shared" si="1"/>
        <v>0</v>
      </c>
      <c r="F52" s="7">
        <f t="shared" si="3"/>
        <v>0</v>
      </c>
    </row>
    <row r="53" spans="1:6" x14ac:dyDescent="0.25">
      <c r="A53" s="3" t="s">
        <v>48</v>
      </c>
      <c r="B53" s="6">
        <v>53000</v>
      </c>
      <c r="C53" s="6">
        <v>53000</v>
      </c>
      <c r="D53" s="6">
        <v>72000</v>
      </c>
      <c r="E53" s="6">
        <f t="shared" si="1"/>
        <v>19000</v>
      </c>
      <c r="F53" s="7">
        <f t="shared" si="3"/>
        <v>0.35849056603773582</v>
      </c>
    </row>
    <row r="54" spans="1:6" x14ac:dyDescent="0.25">
      <c r="A54" s="3" t="s">
        <v>49</v>
      </c>
      <c r="B54" s="5">
        <v>0</v>
      </c>
      <c r="C54" s="5">
        <v>0</v>
      </c>
      <c r="D54" s="5">
        <v>0</v>
      </c>
      <c r="E54" s="5">
        <f t="shared" si="1"/>
        <v>0</v>
      </c>
      <c r="F54" s="7">
        <f t="shared" si="3"/>
        <v>0</v>
      </c>
    </row>
    <row r="55" spans="1:6" x14ac:dyDescent="0.25">
      <c r="A55" s="3" t="s">
        <v>50</v>
      </c>
      <c r="B55" s="5"/>
      <c r="C55" s="5"/>
      <c r="D55" s="5"/>
      <c r="E55" s="5">
        <f t="shared" si="1"/>
        <v>0</v>
      </c>
      <c r="F55" s="7"/>
    </row>
    <row r="56" spans="1:6" x14ac:dyDescent="0.25">
      <c r="A56" s="3" t="s">
        <v>51</v>
      </c>
      <c r="B56" s="6">
        <v>40000</v>
      </c>
      <c r="C56" s="6">
        <v>40000</v>
      </c>
      <c r="D56" s="6">
        <v>40000</v>
      </c>
      <c r="E56" s="6">
        <f t="shared" si="1"/>
        <v>0</v>
      </c>
      <c r="F56" s="7">
        <f>IFERROR(E56/B56,0)</f>
        <v>0</v>
      </c>
    </row>
    <row r="57" spans="1:6" x14ac:dyDescent="0.25">
      <c r="A57" s="3" t="s">
        <v>52</v>
      </c>
      <c r="B57" s="6">
        <v>107000</v>
      </c>
      <c r="C57" s="6">
        <v>220000</v>
      </c>
      <c r="D57" s="6">
        <v>220000</v>
      </c>
      <c r="E57" s="6">
        <f t="shared" si="1"/>
        <v>0</v>
      </c>
      <c r="F57" s="7">
        <f>IFERROR(E57/B57,0)</f>
        <v>0</v>
      </c>
    </row>
    <row r="58" spans="1:6" ht="23.25" x14ac:dyDescent="0.25">
      <c r="A58" s="24" t="s">
        <v>184</v>
      </c>
      <c r="B58" s="6">
        <v>0</v>
      </c>
      <c r="C58" s="6">
        <v>2500</v>
      </c>
      <c r="D58" s="6">
        <v>2500</v>
      </c>
      <c r="E58" s="6">
        <f t="shared" ref="E58" si="4">D58-C58</f>
        <v>0</v>
      </c>
      <c r="F58" s="7">
        <f t="shared" ref="F58" si="5">IFERROR(E58/B58,0)</f>
        <v>0</v>
      </c>
    </row>
    <row r="59" spans="1:6" x14ac:dyDescent="0.25">
      <c r="A59" s="3" t="s">
        <v>53</v>
      </c>
      <c r="B59" s="6">
        <v>60000</v>
      </c>
      <c r="C59" s="6">
        <v>60000</v>
      </c>
      <c r="D59" s="6">
        <v>60000</v>
      </c>
      <c r="E59" s="6">
        <f t="shared" si="1"/>
        <v>0</v>
      </c>
      <c r="F59" s="7">
        <f>IFERROR(E59/B59,0)</f>
        <v>0</v>
      </c>
    </row>
    <row r="60" spans="1:6" x14ac:dyDescent="0.25">
      <c r="A60" s="3" t="s">
        <v>54</v>
      </c>
      <c r="B60" s="6">
        <v>2500</v>
      </c>
      <c r="C60" s="6">
        <v>2500</v>
      </c>
      <c r="D60" s="6">
        <v>2500</v>
      </c>
      <c r="E60" s="6">
        <f t="shared" si="1"/>
        <v>0</v>
      </c>
      <c r="F60" s="7">
        <f>IFERROR(E60/B60,0)</f>
        <v>0</v>
      </c>
    </row>
    <row r="61" spans="1:6" x14ac:dyDescent="0.25">
      <c r="A61" s="24" t="s">
        <v>185</v>
      </c>
      <c r="B61" s="6">
        <v>0</v>
      </c>
      <c r="C61" s="6">
        <v>10000</v>
      </c>
      <c r="D61" s="6">
        <v>6000</v>
      </c>
      <c r="E61" s="6">
        <f t="shared" si="1"/>
        <v>-4000</v>
      </c>
      <c r="F61" s="13">
        <f>IFERROR(E61/B61,0)</f>
        <v>0</v>
      </c>
    </row>
    <row r="62" spans="1:6" x14ac:dyDescent="0.25">
      <c r="A62" s="3" t="s">
        <v>55</v>
      </c>
      <c r="B62" s="10">
        <f>SUM(B55:B57,B59:B60)</f>
        <v>209500</v>
      </c>
      <c r="C62" s="10">
        <f>SUM(C55:C57,C58:C61)</f>
        <v>335000</v>
      </c>
      <c r="D62" s="10">
        <f>SUM(D55:D57,D58:D61)</f>
        <v>331000</v>
      </c>
      <c r="E62" s="10">
        <f t="shared" si="1"/>
        <v>-4000</v>
      </c>
      <c r="F62" s="11">
        <f>IFERROR(E62/B62,0)</f>
        <v>-1.9093078758949882E-2</v>
      </c>
    </row>
    <row r="63" spans="1:6" x14ac:dyDescent="0.25">
      <c r="A63" s="3" t="s">
        <v>56</v>
      </c>
      <c r="B63" s="5"/>
      <c r="C63" s="5"/>
      <c r="D63" s="5"/>
      <c r="E63" s="5">
        <f t="shared" si="1"/>
        <v>0</v>
      </c>
      <c r="F63" s="7"/>
    </row>
    <row r="64" spans="1:6" x14ac:dyDescent="0.25">
      <c r="A64" s="3" t="s">
        <v>57</v>
      </c>
      <c r="B64" s="6">
        <v>9000</v>
      </c>
      <c r="C64" s="6">
        <v>4000</v>
      </c>
      <c r="D64" s="6">
        <v>8000</v>
      </c>
      <c r="E64" s="5">
        <f t="shared" si="1"/>
        <v>4000</v>
      </c>
      <c r="F64" s="7">
        <f t="shared" ref="F64:F70" si="6">IFERROR(E64/B64,0)</f>
        <v>0.44444444444444442</v>
      </c>
    </row>
    <row r="65" spans="1:6" x14ac:dyDescent="0.25">
      <c r="A65" s="3" t="s">
        <v>58</v>
      </c>
      <c r="B65" s="6">
        <v>260000</v>
      </c>
      <c r="C65" s="6">
        <v>260000</v>
      </c>
      <c r="D65" s="6">
        <v>200000</v>
      </c>
      <c r="E65" s="5">
        <f t="shared" si="1"/>
        <v>-60000</v>
      </c>
      <c r="F65" s="13">
        <f t="shared" si="6"/>
        <v>-0.23076923076923078</v>
      </c>
    </row>
    <row r="66" spans="1:6" x14ac:dyDescent="0.25">
      <c r="A66" s="3" t="s">
        <v>59</v>
      </c>
      <c r="B66" s="10">
        <f>SUM(B63:B65)</f>
        <v>269000</v>
      </c>
      <c r="C66" s="10">
        <f>SUM(C63:C65)</f>
        <v>264000</v>
      </c>
      <c r="D66" s="10">
        <f>SUM(D63:D65)</f>
        <v>208000</v>
      </c>
      <c r="E66" s="10">
        <f t="shared" si="1"/>
        <v>-56000</v>
      </c>
      <c r="F66" s="11">
        <f t="shared" si="6"/>
        <v>-0.20817843866171004</v>
      </c>
    </row>
    <row r="67" spans="1:6" x14ac:dyDescent="0.25">
      <c r="A67" s="3" t="s">
        <v>60</v>
      </c>
      <c r="B67" s="6">
        <v>51000</v>
      </c>
      <c r="C67" s="6">
        <v>51000</v>
      </c>
      <c r="D67" s="6">
        <v>15000</v>
      </c>
      <c r="E67" s="6">
        <f t="shared" si="1"/>
        <v>-36000</v>
      </c>
      <c r="F67" s="7">
        <f t="shared" si="6"/>
        <v>-0.70588235294117652</v>
      </c>
    </row>
    <row r="68" spans="1:6" x14ac:dyDescent="0.25">
      <c r="A68" s="3" t="s">
        <v>61</v>
      </c>
      <c r="B68" s="6">
        <v>1800</v>
      </c>
      <c r="C68" s="6">
        <v>1800</v>
      </c>
      <c r="D68" s="6">
        <v>1800</v>
      </c>
      <c r="E68" s="6">
        <f t="shared" si="1"/>
        <v>0</v>
      </c>
      <c r="F68" s="8">
        <f t="shared" si="6"/>
        <v>0</v>
      </c>
    </row>
    <row r="69" spans="1:6" x14ac:dyDescent="0.25">
      <c r="A69" s="3" t="s">
        <v>62</v>
      </c>
      <c r="B69" s="6">
        <v>1400</v>
      </c>
      <c r="C69" s="6">
        <v>1400</v>
      </c>
      <c r="D69" s="6">
        <v>1400</v>
      </c>
      <c r="E69" s="6">
        <f t="shared" si="1"/>
        <v>0</v>
      </c>
      <c r="F69" s="8">
        <f t="shared" si="6"/>
        <v>0</v>
      </c>
    </row>
    <row r="70" spans="1:6" x14ac:dyDescent="0.25">
      <c r="A70" s="3" t="s">
        <v>63</v>
      </c>
      <c r="B70" s="10">
        <f>SUM(B54:B57,B59:B60,B63:B65,B67:B69)</f>
        <v>532700</v>
      </c>
      <c r="C70" s="10">
        <f>SUM(C54:C57,C58:C61,C63:C65,C67:C69)</f>
        <v>653200</v>
      </c>
      <c r="D70" s="10">
        <f>SUM(D54:D57,D58:D61,D63:D65,D67:D69)</f>
        <v>557200</v>
      </c>
      <c r="E70" s="10">
        <f t="shared" ref="E70:E137" si="7">D70-C70</f>
        <v>-96000</v>
      </c>
      <c r="F70" s="17">
        <f t="shared" si="6"/>
        <v>-0.18021400412990426</v>
      </c>
    </row>
    <row r="71" spans="1:6" x14ac:dyDescent="0.25">
      <c r="A71" s="3" t="s">
        <v>64</v>
      </c>
      <c r="B71" s="5"/>
      <c r="C71" s="5"/>
      <c r="D71" s="5"/>
      <c r="E71" s="5">
        <f t="shared" si="7"/>
        <v>0</v>
      </c>
      <c r="F71" s="7"/>
    </row>
    <row r="72" spans="1:6" x14ac:dyDescent="0.25">
      <c r="A72" s="16" t="s">
        <v>65</v>
      </c>
      <c r="B72" s="5">
        <v>9000</v>
      </c>
      <c r="C72" s="5">
        <v>9000</v>
      </c>
      <c r="D72" s="5">
        <v>9000</v>
      </c>
      <c r="E72" s="5">
        <f t="shared" si="7"/>
        <v>0</v>
      </c>
      <c r="F72" s="7">
        <f>IFERROR(E72/B72,0)</f>
        <v>0</v>
      </c>
    </row>
    <row r="73" spans="1:6" x14ac:dyDescent="0.25">
      <c r="A73" s="3" t="s">
        <v>66</v>
      </c>
      <c r="B73" s="6">
        <v>16000</v>
      </c>
      <c r="C73" s="6">
        <v>1000</v>
      </c>
      <c r="D73" s="6">
        <v>1000</v>
      </c>
      <c r="E73" s="6">
        <f t="shared" si="7"/>
        <v>0</v>
      </c>
      <c r="F73" s="7">
        <f>IFERROR(E73/B73,0)</f>
        <v>0</v>
      </c>
    </row>
    <row r="74" spans="1:6" x14ac:dyDescent="0.25">
      <c r="A74" s="3" t="s">
        <v>67</v>
      </c>
      <c r="B74" s="6">
        <v>4000</v>
      </c>
      <c r="C74" s="6">
        <v>1500</v>
      </c>
      <c r="D74" s="6">
        <v>1500</v>
      </c>
      <c r="E74" s="6">
        <f t="shared" si="7"/>
        <v>0</v>
      </c>
      <c r="F74" s="7">
        <f>IFERROR(E74/B74,0)</f>
        <v>0</v>
      </c>
    </row>
    <row r="75" spans="1:6" x14ac:dyDescent="0.25">
      <c r="A75" s="3" t="s">
        <v>68</v>
      </c>
      <c r="B75" s="6">
        <v>15000</v>
      </c>
      <c r="C75" s="6">
        <v>10000</v>
      </c>
      <c r="D75" s="6">
        <v>10000</v>
      </c>
      <c r="E75" s="6">
        <f t="shared" si="7"/>
        <v>0</v>
      </c>
      <c r="F75" s="7">
        <f>IFERROR(E75/B75,0)</f>
        <v>0</v>
      </c>
    </row>
    <row r="76" spans="1:6" x14ac:dyDescent="0.25">
      <c r="A76" s="3" t="s">
        <v>69</v>
      </c>
      <c r="B76" s="6">
        <v>0</v>
      </c>
      <c r="C76" s="6">
        <v>0</v>
      </c>
      <c r="D76" s="6">
        <v>0</v>
      </c>
      <c r="E76" s="6">
        <f t="shared" si="7"/>
        <v>0</v>
      </c>
      <c r="F76" s="7">
        <f>IFERROR(E76/B76,0)</f>
        <v>0</v>
      </c>
    </row>
    <row r="77" spans="1:6" x14ac:dyDescent="0.25">
      <c r="A77" s="3" t="s">
        <v>70</v>
      </c>
      <c r="B77" s="5"/>
      <c r="C77" s="5"/>
      <c r="D77" s="5"/>
      <c r="E77" s="5">
        <f t="shared" si="7"/>
        <v>0</v>
      </c>
      <c r="F77" s="7"/>
    </row>
    <row r="78" spans="1:6" x14ac:dyDescent="0.25">
      <c r="A78" s="3" t="s">
        <v>71</v>
      </c>
      <c r="B78" s="6">
        <v>11500</v>
      </c>
      <c r="C78" s="6">
        <v>11500</v>
      </c>
      <c r="D78" s="6">
        <v>11500</v>
      </c>
      <c r="E78" s="6">
        <f t="shared" si="7"/>
        <v>0</v>
      </c>
      <c r="F78" s="7">
        <f t="shared" ref="F78:F85" si="8">IFERROR(E78/B78,0)</f>
        <v>0</v>
      </c>
    </row>
    <row r="79" spans="1:6" x14ac:dyDescent="0.25">
      <c r="A79" s="3" t="s">
        <v>72</v>
      </c>
      <c r="B79" s="6">
        <v>20000</v>
      </c>
      <c r="C79" s="6">
        <v>10000</v>
      </c>
      <c r="D79" s="6">
        <v>12000</v>
      </c>
      <c r="E79" s="6">
        <f t="shared" si="7"/>
        <v>2000</v>
      </c>
      <c r="F79" s="13">
        <f t="shared" si="8"/>
        <v>0.1</v>
      </c>
    </row>
    <row r="80" spans="1:6" x14ac:dyDescent="0.25">
      <c r="A80" s="3" t="s">
        <v>73</v>
      </c>
      <c r="B80" s="10">
        <f>SUM(B77:B79)</f>
        <v>31500</v>
      </c>
      <c r="C80" s="10">
        <f>SUM(C77:C79)</f>
        <v>21500</v>
      </c>
      <c r="D80" s="10">
        <f>SUM(D77:D79)</f>
        <v>23500</v>
      </c>
      <c r="E80" s="10">
        <f t="shared" si="7"/>
        <v>2000</v>
      </c>
      <c r="F80" s="11">
        <f t="shared" si="8"/>
        <v>6.3492063492063489E-2</v>
      </c>
    </row>
    <row r="81" spans="1:6" x14ac:dyDescent="0.25">
      <c r="A81" s="3" t="s">
        <v>74</v>
      </c>
      <c r="B81" s="6">
        <v>5500</v>
      </c>
      <c r="C81" s="6">
        <v>8500</v>
      </c>
      <c r="D81" s="6">
        <v>18000</v>
      </c>
      <c r="E81" s="6">
        <f t="shared" si="7"/>
        <v>9500</v>
      </c>
      <c r="F81" s="13">
        <f t="shared" si="8"/>
        <v>1.7272727272727273</v>
      </c>
    </row>
    <row r="82" spans="1:6" x14ac:dyDescent="0.25">
      <c r="A82" s="3" t="s">
        <v>75</v>
      </c>
      <c r="B82" s="10">
        <f>SUM(B71:B79,B81)</f>
        <v>81000</v>
      </c>
      <c r="C82" s="10">
        <f>SUM(C71:C79,C81)</f>
        <v>51500</v>
      </c>
      <c r="D82" s="10">
        <f>SUM(D71:D79,D81)</f>
        <v>63000</v>
      </c>
      <c r="E82" s="10">
        <f t="shared" si="7"/>
        <v>11500</v>
      </c>
      <c r="F82" s="11">
        <f t="shared" si="8"/>
        <v>0.1419753086419753</v>
      </c>
    </row>
    <row r="83" spans="1:6" x14ac:dyDescent="0.25">
      <c r="A83" s="3" t="s">
        <v>76</v>
      </c>
      <c r="B83" s="6">
        <v>100</v>
      </c>
      <c r="C83" s="6">
        <v>100</v>
      </c>
      <c r="D83" s="6">
        <v>100</v>
      </c>
      <c r="E83" s="6">
        <f t="shared" si="7"/>
        <v>0</v>
      </c>
      <c r="F83" s="7">
        <f t="shared" si="8"/>
        <v>0</v>
      </c>
    </row>
    <row r="84" spans="1:6" x14ac:dyDescent="0.25">
      <c r="A84" s="3" t="s">
        <v>77</v>
      </c>
      <c r="B84" s="6">
        <v>15000</v>
      </c>
      <c r="C84" s="6">
        <v>15500</v>
      </c>
      <c r="D84" s="6">
        <v>15500</v>
      </c>
      <c r="E84" s="6">
        <f t="shared" si="7"/>
        <v>0</v>
      </c>
      <c r="F84" s="7">
        <f t="shared" si="8"/>
        <v>0</v>
      </c>
    </row>
    <row r="85" spans="1:6" x14ac:dyDescent="0.25">
      <c r="A85" s="3" t="s">
        <v>78</v>
      </c>
      <c r="B85" s="6">
        <v>3500</v>
      </c>
      <c r="C85" s="6">
        <v>3500</v>
      </c>
      <c r="D85" s="6">
        <v>1000</v>
      </c>
      <c r="E85" s="6">
        <f t="shared" si="7"/>
        <v>-2500</v>
      </c>
      <c r="F85" s="7">
        <f t="shared" si="8"/>
        <v>-0.7142857142857143</v>
      </c>
    </row>
    <row r="86" spans="1:6" x14ac:dyDescent="0.25">
      <c r="A86" s="3" t="s">
        <v>79</v>
      </c>
      <c r="B86" s="6"/>
      <c r="C86" s="6"/>
      <c r="D86" s="6"/>
      <c r="E86" s="6">
        <f t="shared" si="7"/>
        <v>0</v>
      </c>
      <c r="F86" s="7"/>
    </row>
    <row r="87" spans="1:6" x14ac:dyDescent="0.25">
      <c r="A87" s="16" t="s">
        <v>80</v>
      </c>
      <c r="B87" s="6">
        <v>4500</v>
      </c>
      <c r="C87" s="6">
        <v>9000</v>
      </c>
      <c r="D87" s="6">
        <v>15000</v>
      </c>
      <c r="E87" s="6">
        <f t="shared" si="7"/>
        <v>6000</v>
      </c>
      <c r="F87" s="13">
        <f>IFERROR(E87/B87,0)</f>
        <v>1.3333333333333333</v>
      </c>
    </row>
    <row r="88" spans="1:6" x14ac:dyDescent="0.25">
      <c r="A88" s="12" t="s">
        <v>81</v>
      </c>
      <c r="B88" s="10">
        <f>SUM(B86:B87)</f>
        <v>4500</v>
      </c>
      <c r="C88" s="10">
        <f>SUM(C86:C87)</f>
        <v>9000</v>
      </c>
      <c r="D88" s="10">
        <f>SUM(D86:D87)</f>
        <v>15000</v>
      </c>
      <c r="E88" s="10">
        <f t="shared" si="7"/>
        <v>6000</v>
      </c>
      <c r="F88" s="11">
        <f>IFERROR(E88/B88,0)</f>
        <v>1.3333333333333333</v>
      </c>
    </row>
    <row r="89" spans="1:6" x14ac:dyDescent="0.25">
      <c r="A89" s="12" t="s">
        <v>82</v>
      </c>
      <c r="B89" s="6">
        <v>0</v>
      </c>
      <c r="C89" s="6">
        <v>0</v>
      </c>
      <c r="D89" s="6">
        <v>0</v>
      </c>
      <c r="E89" s="6">
        <f t="shared" si="7"/>
        <v>0</v>
      </c>
      <c r="F89" s="7">
        <f>IFERROR(E89/B89,0)</f>
        <v>0</v>
      </c>
    </row>
    <row r="90" spans="1:6" x14ac:dyDescent="0.25">
      <c r="A90" s="3" t="s">
        <v>83</v>
      </c>
      <c r="B90" s="6">
        <v>9000</v>
      </c>
      <c r="C90" s="6">
        <v>10600</v>
      </c>
      <c r="D90" s="6">
        <v>10600</v>
      </c>
      <c r="E90" s="6">
        <f t="shared" si="7"/>
        <v>0</v>
      </c>
      <c r="F90" s="7">
        <f>IFERROR(E90/B90,0)</f>
        <v>0</v>
      </c>
    </row>
    <row r="91" spans="1:6" x14ac:dyDescent="0.25">
      <c r="A91" s="3" t="s">
        <v>84</v>
      </c>
      <c r="B91" s="5"/>
      <c r="C91" s="5"/>
      <c r="D91" s="5"/>
      <c r="E91" s="5">
        <f t="shared" si="7"/>
        <v>0</v>
      </c>
      <c r="F91" s="7"/>
    </row>
    <row r="92" spans="1:6" ht="14.25" customHeight="1" x14ac:dyDescent="0.25">
      <c r="A92" s="3" t="s">
        <v>189</v>
      </c>
      <c r="B92" s="6">
        <v>65000</v>
      </c>
      <c r="C92" s="6">
        <v>80000</v>
      </c>
      <c r="D92" s="6">
        <v>80000</v>
      </c>
      <c r="E92" s="6">
        <f t="shared" si="7"/>
        <v>0</v>
      </c>
      <c r="F92" s="7">
        <f t="shared" ref="F92:F101" si="9">IFERROR(E92/B92,0)</f>
        <v>0</v>
      </c>
    </row>
    <row r="93" spans="1:6" ht="23.25" x14ac:dyDescent="0.25">
      <c r="A93" s="3" t="s">
        <v>190</v>
      </c>
      <c r="B93" s="6">
        <v>16000</v>
      </c>
      <c r="C93" s="6">
        <v>32000</v>
      </c>
      <c r="D93" s="6">
        <v>32000</v>
      </c>
      <c r="E93" s="6">
        <f t="shared" si="7"/>
        <v>0</v>
      </c>
      <c r="F93" s="7">
        <f t="shared" si="9"/>
        <v>0</v>
      </c>
    </row>
    <row r="94" spans="1:6" ht="14.25" customHeight="1" x14ac:dyDescent="0.25">
      <c r="A94" s="3" t="s">
        <v>191</v>
      </c>
      <c r="B94" s="6">
        <v>226000</v>
      </c>
      <c r="C94" s="6">
        <v>210000</v>
      </c>
      <c r="D94" s="6">
        <v>210000</v>
      </c>
      <c r="E94" s="6">
        <f t="shared" si="7"/>
        <v>0</v>
      </c>
      <c r="F94" s="7">
        <f t="shared" si="9"/>
        <v>0</v>
      </c>
    </row>
    <row r="95" spans="1:6" x14ac:dyDescent="0.25">
      <c r="A95" s="3" t="s">
        <v>85</v>
      </c>
      <c r="B95" s="6">
        <v>120300</v>
      </c>
      <c r="C95" s="6">
        <v>80000</v>
      </c>
      <c r="D95" s="6">
        <v>80000</v>
      </c>
      <c r="E95" s="6">
        <f t="shared" si="7"/>
        <v>0</v>
      </c>
      <c r="F95" s="7">
        <f t="shared" si="9"/>
        <v>0</v>
      </c>
    </row>
    <row r="96" spans="1:6" x14ac:dyDescent="0.25">
      <c r="A96" s="3" t="s">
        <v>86</v>
      </c>
      <c r="B96" s="6">
        <v>8000</v>
      </c>
      <c r="C96" s="6">
        <v>8000</v>
      </c>
      <c r="D96" s="6">
        <v>8000</v>
      </c>
      <c r="E96" s="6">
        <f t="shared" si="7"/>
        <v>0</v>
      </c>
      <c r="F96" s="8">
        <f t="shared" si="9"/>
        <v>0</v>
      </c>
    </row>
    <row r="97" spans="1:6" x14ac:dyDescent="0.25">
      <c r="A97" s="3" t="s">
        <v>198</v>
      </c>
      <c r="B97" s="6">
        <v>0</v>
      </c>
      <c r="C97" s="6">
        <v>0</v>
      </c>
      <c r="D97" s="6">
        <v>1000</v>
      </c>
      <c r="E97" s="6">
        <f t="shared" ref="E97" si="10">D97-C97</f>
        <v>1000</v>
      </c>
      <c r="F97" s="8">
        <f>IFERROR(E97/B97,1)</f>
        <v>1</v>
      </c>
    </row>
    <row r="98" spans="1:6" x14ac:dyDescent="0.25">
      <c r="A98" s="3" t="s">
        <v>87</v>
      </c>
      <c r="B98" s="10">
        <f>SUM(B91:B97)</f>
        <v>435300</v>
      </c>
      <c r="C98" s="10">
        <f t="shared" ref="C98:E98" si="11">SUM(C91:C97)</f>
        <v>410000</v>
      </c>
      <c r="D98" s="10">
        <f t="shared" si="11"/>
        <v>411000</v>
      </c>
      <c r="E98" s="10">
        <f t="shared" si="11"/>
        <v>1000</v>
      </c>
      <c r="F98" s="17">
        <f t="shared" si="9"/>
        <v>2.297266253158741E-3</v>
      </c>
    </row>
    <row r="99" spans="1:6" x14ac:dyDescent="0.25">
      <c r="A99" s="12" t="s">
        <v>88</v>
      </c>
      <c r="B99" s="6">
        <v>0</v>
      </c>
      <c r="C99" s="6">
        <v>0</v>
      </c>
      <c r="D99" s="6">
        <v>0</v>
      </c>
      <c r="E99" s="6">
        <f t="shared" si="7"/>
        <v>0</v>
      </c>
      <c r="F99" s="7">
        <f t="shared" si="9"/>
        <v>0</v>
      </c>
    </row>
    <row r="100" spans="1:6" x14ac:dyDescent="0.25">
      <c r="A100" s="12" t="s">
        <v>89</v>
      </c>
      <c r="B100" s="6">
        <v>0</v>
      </c>
      <c r="C100" s="6">
        <v>0</v>
      </c>
      <c r="D100" s="6">
        <v>0</v>
      </c>
      <c r="E100" s="6">
        <f t="shared" si="7"/>
        <v>0</v>
      </c>
      <c r="F100" s="7">
        <f t="shared" si="9"/>
        <v>0</v>
      </c>
    </row>
    <row r="101" spans="1:6" x14ac:dyDescent="0.25">
      <c r="A101" s="3" t="s">
        <v>90</v>
      </c>
      <c r="B101" s="6">
        <v>6700</v>
      </c>
      <c r="C101" s="6">
        <v>6700</v>
      </c>
      <c r="D101" s="6">
        <v>6700</v>
      </c>
      <c r="E101" s="6">
        <f t="shared" si="7"/>
        <v>0</v>
      </c>
      <c r="F101" s="7">
        <f t="shared" si="9"/>
        <v>0</v>
      </c>
    </row>
    <row r="102" spans="1:6" x14ac:dyDescent="0.25">
      <c r="A102" s="3" t="s">
        <v>91</v>
      </c>
      <c r="B102" s="5"/>
      <c r="C102" s="5"/>
      <c r="D102" s="5"/>
      <c r="E102" s="5">
        <f t="shared" si="7"/>
        <v>0</v>
      </c>
      <c r="F102" s="7"/>
    </row>
    <row r="103" spans="1:6" x14ac:dyDescent="0.25">
      <c r="A103" s="3" t="s">
        <v>92</v>
      </c>
      <c r="B103" s="6">
        <v>7000</v>
      </c>
      <c r="C103" s="6">
        <v>5000</v>
      </c>
      <c r="D103" s="6">
        <v>5000</v>
      </c>
      <c r="E103" s="6">
        <f t="shared" si="7"/>
        <v>0</v>
      </c>
      <c r="F103" s="7">
        <f>IFERROR(E103/B103,0)</f>
        <v>0</v>
      </c>
    </row>
    <row r="104" spans="1:6" x14ac:dyDescent="0.25">
      <c r="A104" s="3" t="s">
        <v>93</v>
      </c>
      <c r="B104" s="6">
        <v>4500</v>
      </c>
      <c r="C104" s="6">
        <v>3000</v>
      </c>
      <c r="D104" s="6">
        <v>3000</v>
      </c>
      <c r="E104" s="6">
        <f t="shared" si="7"/>
        <v>0</v>
      </c>
      <c r="F104" s="13">
        <f>IFERROR(E104/B104,0)</f>
        <v>0</v>
      </c>
    </row>
    <row r="105" spans="1:6" x14ac:dyDescent="0.25">
      <c r="A105" s="3" t="s">
        <v>94</v>
      </c>
      <c r="B105" s="10">
        <f>SUM(B102:B104)</f>
        <v>11500</v>
      </c>
      <c r="C105" s="10">
        <f>SUM(C102:C104)</f>
        <v>8000</v>
      </c>
      <c r="D105" s="10">
        <f>SUM(D102:D104)</f>
        <v>8000</v>
      </c>
      <c r="E105" s="10">
        <f t="shared" si="7"/>
        <v>0</v>
      </c>
      <c r="F105" s="11">
        <f>IFERROR(E105/B105,0)</f>
        <v>0</v>
      </c>
    </row>
    <row r="106" spans="1:6" x14ac:dyDescent="0.25">
      <c r="A106" s="3" t="s">
        <v>192</v>
      </c>
      <c r="B106" s="5"/>
      <c r="C106" s="5"/>
      <c r="D106" s="5"/>
      <c r="E106" s="5">
        <f t="shared" si="7"/>
        <v>0</v>
      </c>
      <c r="F106" s="7"/>
    </row>
    <row r="107" spans="1:6" x14ac:dyDescent="0.25">
      <c r="A107" s="3" t="s">
        <v>95</v>
      </c>
      <c r="B107" s="6">
        <v>40000</v>
      </c>
      <c r="C107" s="6">
        <v>40000</v>
      </c>
      <c r="D107" s="6">
        <v>40000</v>
      </c>
      <c r="E107" s="6">
        <f t="shared" si="7"/>
        <v>0</v>
      </c>
      <c r="F107" s="7">
        <f>IFERROR(E107/B107,0)</f>
        <v>0</v>
      </c>
    </row>
    <row r="108" spans="1:6" x14ac:dyDescent="0.25">
      <c r="A108" s="3" t="s">
        <v>96</v>
      </c>
      <c r="B108" s="6">
        <v>28000</v>
      </c>
      <c r="C108" s="6">
        <v>20000</v>
      </c>
      <c r="D108" s="6">
        <v>20000</v>
      </c>
      <c r="E108" s="6">
        <f t="shared" si="7"/>
        <v>0</v>
      </c>
      <c r="F108" s="7">
        <f>IFERROR(E108/B108,0)</f>
        <v>0</v>
      </c>
    </row>
    <row r="109" spans="1:6" x14ac:dyDescent="0.25">
      <c r="A109" s="3" t="s">
        <v>97</v>
      </c>
      <c r="B109" s="6">
        <v>0</v>
      </c>
      <c r="C109" s="6">
        <v>8000</v>
      </c>
      <c r="D109" s="6">
        <v>8000</v>
      </c>
      <c r="E109" s="6">
        <f t="shared" si="7"/>
        <v>0</v>
      </c>
      <c r="F109" s="13">
        <f>IFERROR(E109/B109,0)</f>
        <v>0</v>
      </c>
    </row>
    <row r="110" spans="1:6" x14ac:dyDescent="0.25">
      <c r="A110" s="3" t="s">
        <v>98</v>
      </c>
      <c r="B110" s="10">
        <f>SUM(B106:B109)</f>
        <v>68000</v>
      </c>
      <c r="C110" s="10">
        <f>SUM(C106:C109)</f>
        <v>68000</v>
      </c>
      <c r="D110" s="10">
        <f>SUM(D106:D109)</f>
        <v>68000</v>
      </c>
      <c r="E110" s="10">
        <f t="shared" si="7"/>
        <v>0</v>
      </c>
      <c r="F110" s="11">
        <f>IFERROR(E110/B110,0)</f>
        <v>0</v>
      </c>
    </row>
    <row r="111" spans="1:6" x14ac:dyDescent="0.25">
      <c r="A111" s="3" t="s">
        <v>99</v>
      </c>
      <c r="B111" s="5"/>
      <c r="C111" s="5"/>
      <c r="D111" s="5"/>
      <c r="E111" s="5">
        <f t="shared" si="7"/>
        <v>0</v>
      </c>
      <c r="F111" s="7"/>
    </row>
    <row r="112" spans="1:6" x14ac:dyDescent="0.25">
      <c r="A112" s="3" t="s">
        <v>100</v>
      </c>
      <c r="B112" s="6">
        <v>75000</v>
      </c>
      <c r="C112" s="6">
        <v>60000</v>
      </c>
      <c r="D112" s="6">
        <v>60000</v>
      </c>
      <c r="E112" s="6">
        <f t="shared" si="7"/>
        <v>0</v>
      </c>
      <c r="F112" s="7">
        <f t="shared" ref="F112:F125" si="12">IFERROR(E112/B112,0)</f>
        <v>0</v>
      </c>
    </row>
    <row r="113" spans="1:6" x14ac:dyDescent="0.25">
      <c r="A113" s="3" t="s">
        <v>101</v>
      </c>
      <c r="B113" s="6">
        <v>40000</v>
      </c>
      <c r="C113" s="6">
        <v>50000</v>
      </c>
      <c r="D113" s="6">
        <v>85000</v>
      </c>
      <c r="E113" s="6">
        <f t="shared" si="7"/>
        <v>35000</v>
      </c>
      <c r="F113" s="7">
        <f t="shared" si="12"/>
        <v>0.875</v>
      </c>
    </row>
    <row r="114" spans="1:6" x14ac:dyDescent="0.25">
      <c r="A114" s="3" t="s">
        <v>102</v>
      </c>
      <c r="B114" s="6">
        <v>16985</v>
      </c>
      <c r="C114" s="6">
        <v>16000</v>
      </c>
      <c r="D114" s="6">
        <v>20000</v>
      </c>
      <c r="E114" s="6">
        <f t="shared" si="7"/>
        <v>4000</v>
      </c>
      <c r="F114" s="7">
        <f t="shared" si="12"/>
        <v>0.2355019134530468</v>
      </c>
    </row>
    <row r="115" spans="1:6" x14ac:dyDescent="0.25">
      <c r="A115" s="3" t="s">
        <v>103</v>
      </c>
      <c r="B115" s="6">
        <v>3050</v>
      </c>
      <c r="C115" s="6">
        <v>3050</v>
      </c>
      <c r="D115" s="6">
        <v>3050</v>
      </c>
      <c r="E115" s="6">
        <f t="shared" si="7"/>
        <v>0</v>
      </c>
      <c r="F115" s="7">
        <f t="shared" si="12"/>
        <v>0</v>
      </c>
    </row>
    <row r="116" spans="1:6" x14ac:dyDescent="0.25">
      <c r="A116" s="24" t="s">
        <v>187</v>
      </c>
      <c r="B116" s="6">
        <v>0</v>
      </c>
      <c r="C116" s="6">
        <v>5000</v>
      </c>
      <c r="D116" s="6">
        <v>5000</v>
      </c>
      <c r="E116" s="6">
        <f t="shared" si="7"/>
        <v>0</v>
      </c>
      <c r="F116" s="7">
        <f t="shared" si="12"/>
        <v>0</v>
      </c>
    </row>
    <row r="117" spans="1:6" x14ac:dyDescent="0.25">
      <c r="A117" s="3" t="s">
        <v>104</v>
      </c>
      <c r="B117" s="6">
        <v>8000</v>
      </c>
      <c r="C117" s="6">
        <v>8000</v>
      </c>
      <c r="D117" s="6">
        <v>8000</v>
      </c>
      <c r="E117" s="6">
        <f t="shared" si="7"/>
        <v>0</v>
      </c>
      <c r="F117" s="8">
        <f t="shared" si="12"/>
        <v>0</v>
      </c>
    </row>
    <row r="118" spans="1:6" x14ac:dyDescent="0.25">
      <c r="A118" s="24" t="s">
        <v>186</v>
      </c>
      <c r="B118" s="6">
        <v>0</v>
      </c>
      <c r="C118" s="6">
        <v>2500</v>
      </c>
      <c r="D118" s="6">
        <v>2500</v>
      </c>
      <c r="E118" s="6">
        <f t="shared" si="7"/>
        <v>0</v>
      </c>
      <c r="F118" s="8">
        <f t="shared" si="12"/>
        <v>0</v>
      </c>
    </row>
    <row r="119" spans="1:6" x14ac:dyDescent="0.25">
      <c r="A119" s="24" t="s">
        <v>188</v>
      </c>
      <c r="B119" s="6">
        <v>0</v>
      </c>
      <c r="C119" s="6">
        <v>750</v>
      </c>
      <c r="D119" s="6">
        <v>2000</v>
      </c>
      <c r="E119" s="6">
        <f t="shared" si="7"/>
        <v>1250</v>
      </c>
      <c r="F119" s="13">
        <f t="shared" si="12"/>
        <v>0</v>
      </c>
    </row>
    <row r="120" spans="1:6" x14ac:dyDescent="0.25">
      <c r="A120" s="3" t="s">
        <v>105</v>
      </c>
      <c r="B120" s="10">
        <f>SUM(B111:B119)</f>
        <v>143035</v>
      </c>
      <c r="C120" s="10">
        <f>SUM(C111:C119)</f>
        <v>145300</v>
      </c>
      <c r="D120" s="10">
        <f>SUM(D111:D119)</f>
        <v>185550</v>
      </c>
      <c r="E120" s="10">
        <f t="shared" si="7"/>
        <v>40250</v>
      </c>
      <c r="F120" s="11">
        <f t="shared" si="12"/>
        <v>0.28139965742650402</v>
      </c>
    </row>
    <row r="121" spans="1:6" x14ac:dyDescent="0.25">
      <c r="A121" s="3" t="s">
        <v>106</v>
      </c>
      <c r="B121" s="6">
        <v>1000</v>
      </c>
      <c r="C121" s="6">
        <v>1000</v>
      </c>
      <c r="D121" s="6">
        <v>1000</v>
      </c>
      <c r="E121" s="6">
        <f t="shared" si="7"/>
        <v>0</v>
      </c>
      <c r="F121" s="7">
        <f t="shared" si="12"/>
        <v>0</v>
      </c>
    </row>
    <row r="122" spans="1:6" x14ac:dyDescent="0.25">
      <c r="A122" s="3" t="s">
        <v>107</v>
      </c>
      <c r="B122" s="6">
        <v>2000</v>
      </c>
      <c r="C122" s="6">
        <v>2100</v>
      </c>
      <c r="D122" s="6">
        <v>3500</v>
      </c>
      <c r="E122" s="6">
        <f t="shared" si="7"/>
        <v>1400</v>
      </c>
      <c r="F122" s="7">
        <f t="shared" si="12"/>
        <v>0.7</v>
      </c>
    </row>
    <row r="123" spans="1:6" x14ac:dyDescent="0.25">
      <c r="A123" s="3" t="s">
        <v>108</v>
      </c>
      <c r="B123" s="6">
        <v>7000</v>
      </c>
      <c r="C123" s="6">
        <v>8600</v>
      </c>
      <c r="D123" s="6">
        <v>8600</v>
      </c>
      <c r="E123" s="6">
        <f t="shared" si="7"/>
        <v>0</v>
      </c>
      <c r="F123" s="7">
        <f t="shared" si="12"/>
        <v>0</v>
      </c>
    </row>
    <row r="124" spans="1:6" x14ac:dyDescent="0.25">
      <c r="A124" s="3" t="s">
        <v>109</v>
      </c>
      <c r="B124" s="6">
        <v>0</v>
      </c>
      <c r="C124" s="6">
        <v>0</v>
      </c>
      <c r="D124" s="6">
        <v>1000</v>
      </c>
      <c r="E124" s="6">
        <f t="shared" si="7"/>
        <v>1000</v>
      </c>
      <c r="F124" s="7">
        <f>IFERROR(E124/B124,1)</f>
        <v>1</v>
      </c>
    </row>
    <row r="125" spans="1:6" x14ac:dyDescent="0.25">
      <c r="A125" s="3" t="s">
        <v>110</v>
      </c>
      <c r="B125" s="6">
        <v>1000</v>
      </c>
      <c r="C125" s="6">
        <v>1000</v>
      </c>
      <c r="D125" s="6">
        <v>1000</v>
      </c>
      <c r="E125" s="6">
        <f t="shared" si="7"/>
        <v>0</v>
      </c>
      <c r="F125" s="7">
        <f t="shared" si="12"/>
        <v>0</v>
      </c>
    </row>
    <row r="126" spans="1:6" x14ac:dyDescent="0.25">
      <c r="A126" s="3" t="s">
        <v>111</v>
      </c>
      <c r="B126" s="6"/>
      <c r="C126" s="6"/>
      <c r="D126" s="6"/>
      <c r="E126" s="6">
        <f t="shared" si="7"/>
        <v>0</v>
      </c>
      <c r="F126" s="7"/>
    </row>
    <row r="127" spans="1:6" x14ac:dyDescent="0.25">
      <c r="A127" s="3" t="s">
        <v>112</v>
      </c>
      <c r="B127" s="6">
        <v>0</v>
      </c>
      <c r="C127" s="6">
        <v>0</v>
      </c>
      <c r="D127" s="6">
        <v>0</v>
      </c>
      <c r="E127" s="6">
        <f t="shared" si="7"/>
        <v>0</v>
      </c>
      <c r="F127" s="7">
        <f>IFERROR(E127/B127,0)</f>
        <v>0</v>
      </c>
    </row>
    <row r="128" spans="1:6" x14ac:dyDescent="0.25">
      <c r="A128" s="3" t="s">
        <v>113</v>
      </c>
      <c r="B128" s="6"/>
      <c r="C128" s="6"/>
      <c r="D128" s="6"/>
      <c r="E128" s="6">
        <f t="shared" si="7"/>
        <v>0</v>
      </c>
      <c r="F128" s="7"/>
    </row>
    <row r="129" spans="1:6" x14ac:dyDescent="0.25">
      <c r="A129" s="3" t="s">
        <v>114</v>
      </c>
      <c r="B129" s="6">
        <v>44000</v>
      </c>
      <c r="C129" s="6">
        <v>25000</v>
      </c>
      <c r="D129" s="6">
        <v>25000</v>
      </c>
      <c r="E129" s="6">
        <f t="shared" si="7"/>
        <v>0</v>
      </c>
      <c r="F129" s="7">
        <f t="shared" ref="F129:F136" si="13">IFERROR(E129/B129,0)</f>
        <v>0</v>
      </c>
    </row>
    <row r="130" spans="1:6" x14ac:dyDescent="0.25">
      <c r="A130" s="3" t="s">
        <v>115</v>
      </c>
      <c r="B130" s="6">
        <v>10500</v>
      </c>
      <c r="C130" s="6">
        <v>10500</v>
      </c>
      <c r="D130" s="6">
        <v>10500</v>
      </c>
      <c r="E130" s="6">
        <f t="shared" si="7"/>
        <v>0</v>
      </c>
      <c r="F130" s="7">
        <f t="shared" si="13"/>
        <v>0</v>
      </c>
    </row>
    <row r="131" spans="1:6" ht="23.25" x14ac:dyDescent="0.25">
      <c r="A131" s="3" t="s">
        <v>116</v>
      </c>
      <c r="B131" s="6">
        <v>1250</v>
      </c>
      <c r="C131" s="6">
        <v>1000</v>
      </c>
      <c r="D131" s="6">
        <v>1000</v>
      </c>
      <c r="E131" s="6">
        <f t="shared" si="7"/>
        <v>0</v>
      </c>
      <c r="F131" s="7">
        <f t="shared" si="13"/>
        <v>0</v>
      </c>
    </row>
    <row r="132" spans="1:6" x14ac:dyDescent="0.25">
      <c r="A132" s="3" t="s">
        <v>117</v>
      </c>
      <c r="B132" s="6">
        <v>6500</v>
      </c>
      <c r="C132" s="6">
        <v>6000</v>
      </c>
      <c r="D132" s="6">
        <v>12000</v>
      </c>
      <c r="E132" s="6">
        <f t="shared" si="7"/>
        <v>6000</v>
      </c>
      <c r="F132" s="7">
        <f t="shared" si="13"/>
        <v>0.92307692307692313</v>
      </c>
    </row>
    <row r="133" spans="1:6" x14ac:dyDescent="0.25">
      <c r="A133" s="3" t="s">
        <v>118</v>
      </c>
      <c r="B133" s="6">
        <v>3500</v>
      </c>
      <c r="C133" s="6">
        <v>3500</v>
      </c>
      <c r="D133" s="6">
        <v>3500</v>
      </c>
      <c r="E133" s="6">
        <f t="shared" si="7"/>
        <v>0</v>
      </c>
      <c r="F133" s="7">
        <f t="shared" si="13"/>
        <v>0</v>
      </c>
    </row>
    <row r="134" spans="1:6" x14ac:dyDescent="0.25">
      <c r="A134" s="3" t="s">
        <v>119</v>
      </c>
      <c r="B134" s="6">
        <v>5500</v>
      </c>
      <c r="C134" s="6">
        <v>5500</v>
      </c>
      <c r="D134" s="6">
        <v>5500</v>
      </c>
      <c r="E134" s="6">
        <f t="shared" si="7"/>
        <v>0</v>
      </c>
      <c r="F134" s="7">
        <f t="shared" si="13"/>
        <v>0</v>
      </c>
    </row>
    <row r="135" spans="1:6" x14ac:dyDescent="0.25">
      <c r="A135" s="18" t="s">
        <v>120</v>
      </c>
      <c r="B135" s="6">
        <v>600</v>
      </c>
      <c r="C135" s="6">
        <v>600</v>
      </c>
      <c r="D135" s="6">
        <v>1500</v>
      </c>
      <c r="E135" s="6">
        <f t="shared" si="7"/>
        <v>900</v>
      </c>
      <c r="F135" s="13">
        <f t="shared" si="13"/>
        <v>1.5</v>
      </c>
    </row>
    <row r="136" spans="1:6" x14ac:dyDescent="0.25">
      <c r="A136" s="3" t="s">
        <v>121</v>
      </c>
      <c r="B136" s="10">
        <f t="shared" ref="B136" si="14">SUM(B128:B135)</f>
        <v>71850</v>
      </c>
      <c r="C136" s="10">
        <f t="shared" ref="C136:D136" si="15">SUM(C128:C135)</f>
        <v>52100</v>
      </c>
      <c r="D136" s="10">
        <f t="shared" si="15"/>
        <v>59000</v>
      </c>
      <c r="E136" s="10">
        <f t="shared" si="7"/>
        <v>6900</v>
      </c>
      <c r="F136" s="11">
        <f t="shared" si="13"/>
        <v>9.6033402922755737E-2</v>
      </c>
    </row>
    <row r="137" spans="1:6" x14ac:dyDescent="0.25">
      <c r="A137" s="3" t="s">
        <v>122</v>
      </c>
      <c r="B137" s="5"/>
      <c r="C137" s="5"/>
      <c r="D137" s="5"/>
      <c r="E137" s="5">
        <f t="shared" si="7"/>
        <v>0</v>
      </c>
      <c r="F137" s="7"/>
    </row>
    <row r="138" spans="1:6" x14ac:dyDescent="0.25">
      <c r="A138" s="3" t="s">
        <v>123</v>
      </c>
      <c r="B138" s="6">
        <v>22000</v>
      </c>
      <c r="C138" s="6">
        <v>5000</v>
      </c>
      <c r="D138" s="6">
        <v>5000</v>
      </c>
      <c r="E138" s="6">
        <f t="shared" ref="E138:E193" si="16">D138-C138</f>
        <v>0</v>
      </c>
      <c r="F138" s="7">
        <f t="shared" ref="F138:F143" si="17">IFERROR(E138/B138,0)</f>
        <v>0</v>
      </c>
    </row>
    <row r="139" spans="1:6" x14ac:dyDescent="0.25">
      <c r="A139" s="3" t="s">
        <v>124</v>
      </c>
      <c r="B139" s="6">
        <v>6000</v>
      </c>
      <c r="C139" s="6">
        <v>20000</v>
      </c>
      <c r="D139" s="6">
        <v>30000</v>
      </c>
      <c r="E139" s="6">
        <f t="shared" si="16"/>
        <v>10000</v>
      </c>
      <c r="F139" s="13">
        <f t="shared" si="17"/>
        <v>1.6666666666666667</v>
      </c>
    </row>
    <row r="140" spans="1:6" x14ac:dyDescent="0.25">
      <c r="A140" s="3" t="s">
        <v>125</v>
      </c>
      <c r="B140" s="10">
        <f>SUM(B138:B139)</f>
        <v>28000</v>
      </c>
      <c r="C140" s="10">
        <f>SUM(C138:C139)</f>
        <v>25000</v>
      </c>
      <c r="D140" s="10">
        <f>SUM(D138:D139)</f>
        <v>35000</v>
      </c>
      <c r="E140" s="10">
        <f t="shared" si="16"/>
        <v>10000</v>
      </c>
      <c r="F140" s="11">
        <f t="shared" si="17"/>
        <v>0.35714285714285715</v>
      </c>
    </row>
    <row r="141" spans="1:6" x14ac:dyDescent="0.25">
      <c r="A141" s="3" t="s">
        <v>126</v>
      </c>
      <c r="B141" s="6">
        <v>1000</v>
      </c>
      <c r="C141" s="6">
        <v>1000</v>
      </c>
      <c r="D141" s="6">
        <v>1000</v>
      </c>
      <c r="E141" s="6">
        <f t="shared" si="16"/>
        <v>0</v>
      </c>
      <c r="F141" s="7">
        <f t="shared" si="17"/>
        <v>0</v>
      </c>
    </row>
    <row r="142" spans="1:6" x14ac:dyDescent="0.25">
      <c r="A142" s="3" t="s">
        <v>127</v>
      </c>
      <c r="B142" s="6">
        <v>477000</v>
      </c>
      <c r="C142" s="6">
        <v>541000</v>
      </c>
      <c r="D142" s="6">
        <v>570000</v>
      </c>
      <c r="E142" s="6">
        <f t="shared" si="16"/>
        <v>29000</v>
      </c>
      <c r="F142" s="8">
        <f t="shared" si="17"/>
        <v>6.0796645702306078E-2</v>
      </c>
    </row>
    <row r="143" spans="1:6" x14ac:dyDescent="0.25">
      <c r="A143" s="3" t="s">
        <v>128</v>
      </c>
      <c r="B143" s="6">
        <v>10000</v>
      </c>
      <c r="C143" s="6">
        <v>10000</v>
      </c>
      <c r="D143" s="6">
        <v>10000</v>
      </c>
      <c r="E143" s="6">
        <f t="shared" si="16"/>
        <v>0</v>
      </c>
      <c r="F143" s="13">
        <f t="shared" si="17"/>
        <v>0</v>
      </c>
    </row>
    <row r="144" spans="1:6" x14ac:dyDescent="0.25">
      <c r="A144" s="3" t="s">
        <v>129</v>
      </c>
      <c r="B144" s="10">
        <f>SUM(B126:B135,B138:B139,B141:B143)</f>
        <v>587850</v>
      </c>
      <c r="C144" s="10">
        <f>SUM(C126:C135,C138:C139,C141:C143)</f>
        <v>629100</v>
      </c>
      <c r="D144" s="10">
        <f>SUM(D126:D135,D138:D139,D141:D143)</f>
        <v>675000</v>
      </c>
      <c r="E144" s="10">
        <f t="shared" si="16"/>
        <v>45900</v>
      </c>
      <c r="F144" s="10">
        <f t="shared" ref="F144" si="18">SUM(F126:F135,F138:F139,F141:F143)</f>
        <v>4.150540235445896</v>
      </c>
    </row>
    <row r="145" spans="1:6" x14ac:dyDescent="0.25">
      <c r="A145" s="3" t="s">
        <v>130</v>
      </c>
      <c r="B145" s="6">
        <v>1250</v>
      </c>
      <c r="C145" s="6">
        <v>1250</v>
      </c>
      <c r="D145" s="6">
        <v>1250</v>
      </c>
      <c r="E145" s="6">
        <f t="shared" si="16"/>
        <v>0</v>
      </c>
      <c r="F145" s="7">
        <f>IFERROR(E145/B145,0)</f>
        <v>0</v>
      </c>
    </row>
    <row r="146" spans="1:6" x14ac:dyDescent="0.25">
      <c r="A146" s="3" t="s">
        <v>131</v>
      </c>
      <c r="B146" s="6">
        <v>80000</v>
      </c>
      <c r="C146" s="6">
        <v>97000</v>
      </c>
      <c r="D146" s="6">
        <v>0</v>
      </c>
      <c r="E146" s="6">
        <f t="shared" si="16"/>
        <v>-97000</v>
      </c>
      <c r="F146" s="7">
        <f>IFERROR(E146/B146,0)</f>
        <v>-1.2124999999999999</v>
      </c>
    </row>
    <row r="147" spans="1:6" x14ac:dyDescent="0.25">
      <c r="A147" s="3" t="s">
        <v>132</v>
      </c>
      <c r="B147" s="6">
        <v>20750</v>
      </c>
      <c r="C147" s="6">
        <v>20000</v>
      </c>
      <c r="D147" s="6">
        <v>0</v>
      </c>
      <c r="E147" s="6">
        <f t="shared" si="16"/>
        <v>-20000</v>
      </c>
      <c r="F147" s="7">
        <f>IFERROR(E147/B147,0)</f>
        <v>-0.96385542168674698</v>
      </c>
    </row>
    <row r="148" spans="1:6" x14ac:dyDescent="0.25">
      <c r="A148" s="3" t="s">
        <v>182</v>
      </c>
      <c r="B148" s="6">
        <v>501875</v>
      </c>
      <c r="C148" s="6">
        <v>510000</v>
      </c>
      <c r="D148" s="6">
        <v>0</v>
      </c>
      <c r="E148" s="6">
        <f t="shared" si="16"/>
        <v>-510000</v>
      </c>
      <c r="F148" s="7">
        <f>IFERROR(E148/B148,1)</f>
        <v>-1.016189290161893</v>
      </c>
    </row>
    <row r="149" spans="1:6" x14ac:dyDescent="0.25">
      <c r="A149" s="3" t="s">
        <v>133</v>
      </c>
      <c r="B149" s="5"/>
      <c r="C149" s="5"/>
      <c r="D149" s="5"/>
      <c r="E149" s="5">
        <f t="shared" si="16"/>
        <v>0</v>
      </c>
      <c r="F149" s="7"/>
    </row>
    <row r="150" spans="1:6" x14ac:dyDescent="0.25">
      <c r="A150" s="3" t="s">
        <v>134</v>
      </c>
      <c r="B150" s="6">
        <v>576000</v>
      </c>
      <c r="C150" s="6">
        <v>576000</v>
      </c>
      <c r="D150" s="6">
        <v>576000</v>
      </c>
      <c r="E150" s="6">
        <f t="shared" si="16"/>
        <v>0</v>
      </c>
      <c r="F150" s="7">
        <f t="shared" ref="F150:F156" si="19">IFERROR(E150/B150,0)</f>
        <v>0</v>
      </c>
    </row>
    <row r="151" spans="1:6" x14ac:dyDescent="0.25">
      <c r="A151" s="3" t="s">
        <v>135</v>
      </c>
      <c r="B151" s="6">
        <v>40000</v>
      </c>
      <c r="C151" s="6">
        <v>40000</v>
      </c>
      <c r="D151" s="6">
        <v>40000</v>
      </c>
      <c r="E151" s="6">
        <f t="shared" si="16"/>
        <v>0</v>
      </c>
      <c r="F151" s="7">
        <f t="shared" si="19"/>
        <v>0</v>
      </c>
    </row>
    <row r="152" spans="1:6" x14ac:dyDescent="0.25">
      <c r="A152" s="3" t="s">
        <v>136</v>
      </c>
      <c r="B152" s="6">
        <v>9000</v>
      </c>
      <c r="C152" s="6">
        <v>9000</v>
      </c>
      <c r="D152" s="6">
        <v>9000</v>
      </c>
      <c r="E152" s="6">
        <f t="shared" si="16"/>
        <v>0</v>
      </c>
      <c r="F152" s="7">
        <f t="shared" si="19"/>
        <v>0</v>
      </c>
    </row>
    <row r="153" spans="1:6" x14ac:dyDescent="0.25">
      <c r="A153" s="3" t="s">
        <v>137</v>
      </c>
      <c r="B153" s="6">
        <v>16000</v>
      </c>
      <c r="C153" s="6">
        <v>16000</v>
      </c>
      <c r="D153" s="6">
        <v>16000</v>
      </c>
      <c r="E153" s="6">
        <f t="shared" si="16"/>
        <v>0</v>
      </c>
      <c r="F153" s="7">
        <f t="shared" si="19"/>
        <v>0</v>
      </c>
    </row>
    <row r="154" spans="1:6" x14ac:dyDescent="0.25">
      <c r="A154" s="3" t="s">
        <v>138</v>
      </c>
      <c r="B154" s="6">
        <v>16000</v>
      </c>
      <c r="C154" s="6">
        <v>16000</v>
      </c>
      <c r="D154" s="6">
        <v>16000</v>
      </c>
      <c r="E154" s="6">
        <f t="shared" si="16"/>
        <v>0</v>
      </c>
      <c r="F154" s="7">
        <f t="shared" si="19"/>
        <v>0</v>
      </c>
    </row>
    <row r="155" spans="1:6" x14ac:dyDescent="0.25">
      <c r="A155" s="3" t="s">
        <v>139</v>
      </c>
      <c r="B155" s="6">
        <v>5000</v>
      </c>
      <c r="C155" s="6">
        <v>5000</v>
      </c>
      <c r="D155" s="6">
        <v>5000</v>
      </c>
      <c r="E155" s="6">
        <f t="shared" si="16"/>
        <v>0</v>
      </c>
      <c r="F155" s="7">
        <f t="shared" si="19"/>
        <v>0</v>
      </c>
    </row>
    <row r="156" spans="1:6" x14ac:dyDescent="0.25">
      <c r="A156" s="3" t="s">
        <v>140</v>
      </c>
      <c r="B156" s="6">
        <v>3000</v>
      </c>
      <c r="C156" s="6">
        <v>3000</v>
      </c>
      <c r="D156" s="6">
        <v>3000</v>
      </c>
      <c r="E156" s="6">
        <f t="shared" si="16"/>
        <v>0</v>
      </c>
      <c r="F156" s="7">
        <f t="shared" si="19"/>
        <v>0</v>
      </c>
    </row>
    <row r="157" spans="1:6" x14ac:dyDescent="0.25">
      <c r="A157" s="3" t="s">
        <v>181</v>
      </c>
      <c r="B157" s="6">
        <v>450</v>
      </c>
      <c r="C157" s="6">
        <v>450</v>
      </c>
      <c r="D157" s="6">
        <v>450</v>
      </c>
      <c r="E157" s="6">
        <f t="shared" si="16"/>
        <v>0</v>
      </c>
      <c r="F157" s="7">
        <f>IFERROR(E157/B157,1)</f>
        <v>0</v>
      </c>
    </row>
    <row r="158" spans="1:6" x14ac:dyDescent="0.25">
      <c r="A158" s="3" t="s">
        <v>141</v>
      </c>
      <c r="B158" s="6">
        <v>0</v>
      </c>
      <c r="C158" s="6">
        <v>0</v>
      </c>
      <c r="D158" s="6">
        <v>0</v>
      </c>
      <c r="E158" s="6">
        <f t="shared" si="16"/>
        <v>0</v>
      </c>
      <c r="F158" s="7">
        <f t="shared" ref="F158:F165" si="20">IFERROR(E158/B158,0)</f>
        <v>0</v>
      </c>
    </row>
    <row r="159" spans="1:6" x14ac:dyDescent="0.25">
      <c r="A159" s="3" t="s">
        <v>142</v>
      </c>
      <c r="B159" s="6">
        <v>2000</v>
      </c>
      <c r="C159" s="6">
        <v>17000</v>
      </c>
      <c r="D159" s="6">
        <v>22000</v>
      </c>
      <c r="E159" s="6">
        <f t="shared" si="16"/>
        <v>5000</v>
      </c>
      <c r="F159" s="7">
        <f t="shared" si="20"/>
        <v>2.5</v>
      </c>
    </row>
    <row r="160" spans="1:6" x14ac:dyDescent="0.25">
      <c r="A160" s="16" t="s">
        <v>143</v>
      </c>
      <c r="B160" s="6">
        <v>0</v>
      </c>
      <c r="C160" s="6">
        <v>0</v>
      </c>
      <c r="D160" s="6">
        <v>0</v>
      </c>
      <c r="E160" s="6">
        <f t="shared" si="16"/>
        <v>0</v>
      </c>
      <c r="F160" s="7">
        <f t="shared" si="20"/>
        <v>0</v>
      </c>
    </row>
    <row r="161" spans="1:6" x14ac:dyDescent="0.25">
      <c r="A161" s="16" t="s">
        <v>144</v>
      </c>
      <c r="B161" s="6">
        <v>0</v>
      </c>
      <c r="C161" s="6">
        <v>0</v>
      </c>
      <c r="D161" s="6">
        <v>0</v>
      </c>
      <c r="E161" s="6">
        <f t="shared" si="16"/>
        <v>0</v>
      </c>
      <c r="F161" s="7">
        <f t="shared" si="20"/>
        <v>0</v>
      </c>
    </row>
    <row r="162" spans="1:6" x14ac:dyDescent="0.25">
      <c r="A162" s="16" t="s">
        <v>145</v>
      </c>
      <c r="B162" s="6">
        <v>0</v>
      </c>
      <c r="C162" s="6">
        <v>0</v>
      </c>
      <c r="D162" s="6">
        <v>0</v>
      </c>
      <c r="E162" s="6">
        <f t="shared" si="16"/>
        <v>0</v>
      </c>
      <c r="F162" s="7">
        <f t="shared" si="20"/>
        <v>0</v>
      </c>
    </row>
    <row r="163" spans="1:6" x14ac:dyDescent="0.25">
      <c r="A163" s="16" t="s">
        <v>146</v>
      </c>
      <c r="B163" s="6">
        <v>550</v>
      </c>
      <c r="C163" s="6">
        <v>550</v>
      </c>
      <c r="D163" s="6">
        <v>550</v>
      </c>
      <c r="E163" s="6">
        <f t="shared" si="16"/>
        <v>0</v>
      </c>
      <c r="F163" s="7">
        <f t="shared" si="20"/>
        <v>0</v>
      </c>
    </row>
    <row r="164" spans="1:6" x14ac:dyDescent="0.25">
      <c r="A164" s="16" t="s">
        <v>147</v>
      </c>
      <c r="B164" s="6">
        <v>0</v>
      </c>
      <c r="C164" s="6">
        <v>0</v>
      </c>
      <c r="D164" s="6">
        <v>0</v>
      </c>
      <c r="E164" s="6">
        <f t="shared" si="16"/>
        <v>0</v>
      </c>
      <c r="F164" s="7">
        <f t="shared" si="20"/>
        <v>0</v>
      </c>
    </row>
    <row r="165" spans="1:6" x14ac:dyDescent="0.25">
      <c r="A165" s="16" t="s">
        <v>148</v>
      </c>
      <c r="B165" s="6">
        <v>1000</v>
      </c>
      <c r="C165" s="6">
        <v>500</v>
      </c>
      <c r="D165" s="6">
        <v>500</v>
      </c>
      <c r="E165" s="6">
        <f t="shared" si="16"/>
        <v>0</v>
      </c>
      <c r="F165" s="7">
        <f t="shared" si="20"/>
        <v>0</v>
      </c>
    </row>
    <row r="166" spans="1:6" x14ac:dyDescent="0.25">
      <c r="A166" s="3" t="s">
        <v>149</v>
      </c>
      <c r="B166" s="5"/>
      <c r="C166" s="5"/>
      <c r="D166" s="5"/>
      <c r="E166" s="5">
        <f t="shared" si="16"/>
        <v>0</v>
      </c>
      <c r="F166" s="7"/>
    </row>
    <row r="167" spans="1:6" x14ac:dyDescent="0.25">
      <c r="A167" s="3" t="s">
        <v>150</v>
      </c>
      <c r="B167" s="6">
        <v>42000</v>
      </c>
      <c r="C167" s="6">
        <v>46000</v>
      </c>
      <c r="D167" s="6">
        <v>48000</v>
      </c>
      <c r="E167" s="6">
        <f t="shared" si="16"/>
        <v>2000</v>
      </c>
      <c r="F167" s="7">
        <f>IFERROR(E167/B167,0)</f>
        <v>4.7619047619047616E-2</v>
      </c>
    </row>
    <row r="168" spans="1:6" x14ac:dyDescent="0.25">
      <c r="A168" s="3" t="s">
        <v>151</v>
      </c>
      <c r="B168" s="6">
        <v>0</v>
      </c>
      <c r="C168" s="6">
        <v>0</v>
      </c>
      <c r="D168" s="6">
        <v>0</v>
      </c>
      <c r="E168" s="6">
        <f t="shared" si="16"/>
        <v>0</v>
      </c>
      <c r="F168" s="7">
        <f>IFERROR(E168/B168,0)</f>
        <v>0</v>
      </c>
    </row>
    <row r="169" spans="1:6" x14ac:dyDescent="0.25">
      <c r="A169" s="3" t="s">
        <v>152</v>
      </c>
      <c r="B169" s="6">
        <v>1000</v>
      </c>
      <c r="C169" s="6">
        <v>2400</v>
      </c>
      <c r="D169" s="6">
        <v>2400</v>
      </c>
      <c r="E169" s="6">
        <f t="shared" si="16"/>
        <v>0</v>
      </c>
      <c r="F169" s="13">
        <f>IFERROR(E169/B169,0)</f>
        <v>0</v>
      </c>
    </row>
    <row r="170" spans="1:6" x14ac:dyDescent="0.25">
      <c r="A170" s="3" t="s">
        <v>153</v>
      </c>
      <c r="B170" s="10">
        <f>SUM(B166:B169)</f>
        <v>43000</v>
      </c>
      <c r="C170" s="10">
        <f>SUM(C166:C169)</f>
        <v>48400</v>
      </c>
      <c r="D170" s="10">
        <f>SUM(D166:D169)</f>
        <v>50400</v>
      </c>
      <c r="E170" s="10">
        <f t="shared" si="16"/>
        <v>2000</v>
      </c>
      <c r="F170" s="11">
        <f>IFERROR(E170/B170,0)</f>
        <v>4.6511627906976744E-2</v>
      </c>
    </row>
    <row r="171" spans="1:6" x14ac:dyDescent="0.25">
      <c r="A171" s="3" t="s">
        <v>154</v>
      </c>
      <c r="B171" s="5"/>
      <c r="C171" s="5"/>
      <c r="D171" s="5"/>
      <c r="E171" s="5">
        <f t="shared" si="16"/>
        <v>0</v>
      </c>
      <c r="F171" s="7"/>
    </row>
    <row r="172" spans="1:6" x14ac:dyDescent="0.25">
      <c r="A172" s="3" t="s">
        <v>155</v>
      </c>
      <c r="B172" s="5">
        <v>600</v>
      </c>
      <c r="C172" s="5">
        <v>600</v>
      </c>
      <c r="D172" s="5">
        <v>600</v>
      </c>
      <c r="E172" s="5">
        <f t="shared" si="16"/>
        <v>0</v>
      </c>
      <c r="F172" s="8">
        <f>IFERROR(E172/B172,0)</f>
        <v>0</v>
      </c>
    </row>
    <row r="173" spans="1:6" x14ac:dyDescent="0.25">
      <c r="A173" s="3" t="s">
        <v>156</v>
      </c>
      <c r="B173" s="6">
        <v>200000</v>
      </c>
      <c r="C173" s="6">
        <v>314000</v>
      </c>
      <c r="D173" s="6">
        <v>270000</v>
      </c>
      <c r="E173" s="6">
        <f t="shared" si="16"/>
        <v>-44000</v>
      </c>
      <c r="F173" s="13">
        <f>IFERROR(E173/B173,0)</f>
        <v>-0.22</v>
      </c>
    </row>
    <row r="174" spans="1:6" x14ac:dyDescent="0.25">
      <c r="A174" s="3" t="s">
        <v>157</v>
      </c>
      <c r="B174" s="10">
        <f>SUM(B171:B173)</f>
        <v>200600</v>
      </c>
      <c r="C174" s="10">
        <f>SUM(C171:C173)</f>
        <v>314600</v>
      </c>
      <c r="D174" s="10">
        <f>SUM(D171:D173)</f>
        <v>270600</v>
      </c>
      <c r="E174" s="10">
        <f t="shared" si="16"/>
        <v>-44000</v>
      </c>
      <c r="F174" s="14">
        <f>IFERROR(E174/B174,0)</f>
        <v>-0.2193419740777667</v>
      </c>
    </row>
    <row r="175" spans="1:6" x14ac:dyDescent="0.25">
      <c r="A175" s="3" t="s">
        <v>158</v>
      </c>
      <c r="B175" s="10">
        <f>SUM(B149:B169,B171:B173)</f>
        <v>912600</v>
      </c>
      <c r="C175" s="10">
        <f>SUM(C149:C169,C171:C173)</f>
        <v>1046500</v>
      </c>
      <c r="D175" s="10">
        <f>SUM(D149:D169,D171:D173)</f>
        <v>1009500</v>
      </c>
      <c r="E175" s="10">
        <f t="shared" si="16"/>
        <v>-37000</v>
      </c>
      <c r="F175" s="11">
        <f>IFERROR(E175/B175,0)</f>
        <v>-4.0543502081963619E-2</v>
      </c>
    </row>
    <row r="176" spans="1:6" x14ac:dyDescent="0.25">
      <c r="A176" s="12" t="s">
        <v>159</v>
      </c>
      <c r="B176" s="5">
        <v>10000</v>
      </c>
      <c r="C176" s="5">
        <v>10000</v>
      </c>
      <c r="D176" s="5">
        <v>10000</v>
      </c>
      <c r="E176" s="5">
        <f t="shared" si="16"/>
        <v>0</v>
      </c>
      <c r="F176" s="7">
        <f>IFERROR(E176/B176,0)</f>
        <v>0</v>
      </c>
    </row>
    <row r="177" spans="1:6" x14ac:dyDescent="0.25">
      <c r="A177" s="3" t="s">
        <v>160</v>
      </c>
      <c r="B177" s="5"/>
      <c r="C177" s="5"/>
      <c r="D177" s="5"/>
      <c r="E177" s="5">
        <f t="shared" si="16"/>
        <v>0</v>
      </c>
      <c r="F177" s="7"/>
    </row>
    <row r="178" spans="1:6" x14ac:dyDescent="0.25">
      <c r="A178" s="19" t="s">
        <v>161</v>
      </c>
      <c r="B178" s="5">
        <v>0</v>
      </c>
      <c r="C178" s="5">
        <v>0</v>
      </c>
      <c r="D178" s="5">
        <v>0</v>
      </c>
      <c r="E178" s="5">
        <f t="shared" si="16"/>
        <v>0</v>
      </c>
      <c r="F178" s="7">
        <f t="shared" ref="F178:F187" si="21">IFERROR(E178/B178,0)</f>
        <v>0</v>
      </c>
    </row>
    <row r="179" spans="1:6" x14ac:dyDescent="0.25">
      <c r="A179" s="19" t="s">
        <v>193</v>
      </c>
      <c r="B179" s="5">
        <v>20000</v>
      </c>
      <c r="C179" s="5">
        <v>90000</v>
      </c>
      <c r="D179" s="5">
        <v>90000</v>
      </c>
      <c r="E179" s="5">
        <f t="shared" si="16"/>
        <v>0</v>
      </c>
      <c r="F179" s="7">
        <f t="shared" si="21"/>
        <v>0</v>
      </c>
    </row>
    <row r="180" spans="1:6" x14ac:dyDescent="0.25">
      <c r="A180" s="16" t="s">
        <v>162</v>
      </c>
      <c r="B180" s="6">
        <v>64000</v>
      </c>
      <c r="C180" s="6">
        <v>64000</v>
      </c>
      <c r="D180" s="6">
        <v>64000</v>
      </c>
      <c r="E180" s="6">
        <f t="shared" si="16"/>
        <v>0</v>
      </c>
      <c r="F180" s="7">
        <f t="shared" si="21"/>
        <v>0</v>
      </c>
    </row>
    <row r="181" spans="1:6" x14ac:dyDescent="0.25">
      <c r="A181" s="16" t="s">
        <v>163</v>
      </c>
      <c r="B181" s="6">
        <v>71000</v>
      </c>
      <c r="C181" s="6">
        <v>71000</v>
      </c>
      <c r="D181" s="6">
        <v>71000</v>
      </c>
      <c r="E181" s="6">
        <f t="shared" si="16"/>
        <v>0</v>
      </c>
      <c r="F181" s="8">
        <f t="shared" si="21"/>
        <v>0</v>
      </c>
    </row>
    <row r="182" spans="1:6" x14ac:dyDescent="0.25">
      <c r="A182" s="16" t="s">
        <v>164</v>
      </c>
      <c r="B182" s="6">
        <v>0</v>
      </c>
      <c r="C182" s="6">
        <v>0</v>
      </c>
      <c r="D182" s="6">
        <v>0</v>
      </c>
      <c r="E182" s="6">
        <f t="shared" si="16"/>
        <v>0</v>
      </c>
      <c r="F182" s="13">
        <f t="shared" si="21"/>
        <v>0</v>
      </c>
    </row>
    <row r="183" spans="1:6" x14ac:dyDescent="0.25">
      <c r="A183" s="3" t="s">
        <v>165</v>
      </c>
      <c r="B183" s="10">
        <f>SUM(B177:B182)</f>
        <v>155000</v>
      </c>
      <c r="C183" s="10">
        <f>SUM(C177:C182)</f>
        <v>225000</v>
      </c>
      <c r="D183" s="10">
        <f>SUM(D177:D182)</f>
        <v>225000</v>
      </c>
      <c r="E183" s="10">
        <f t="shared" si="16"/>
        <v>0</v>
      </c>
      <c r="F183" s="11">
        <f t="shared" si="21"/>
        <v>0</v>
      </c>
    </row>
    <row r="184" spans="1:6" x14ac:dyDescent="0.25">
      <c r="A184" s="3" t="s">
        <v>166</v>
      </c>
      <c r="B184" s="6">
        <v>3000</v>
      </c>
      <c r="C184" s="6">
        <v>3000</v>
      </c>
      <c r="D184" s="6">
        <v>3000</v>
      </c>
      <c r="E184" s="6">
        <f t="shared" si="16"/>
        <v>0</v>
      </c>
      <c r="F184" s="8">
        <f t="shared" si="21"/>
        <v>0</v>
      </c>
    </row>
    <row r="185" spans="1:6" x14ac:dyDescent="0.25">
      <c r="A185" s="3" t="s">
        <v>167</v>
      </c>
      <c r="B185" s="6">
        <v>907228</v>
      </c>
      <c r="C185" s="6">
        <v>801250</v>
      </c>
      <c r="D185" s="6">
        <v>1688100</v>
      </c>
      <c r="E185" s="6">
        <f t="shared" si="16"/>
        <v>886850</v>
      </c>
      <c r="F185" s="13">
        <f t="shared" si="21"/>
        <v>0.97753817122046494</v>
      </c>
    </row>
    <row r="186" spans="1:6" x14ac:dyDescent="0.25">
      <c r="A186" s="3" t="s">
        <v>168</v>
      </c>
      <c r="B186" s="10">
        <f>SUM(B37:B40,B43:B48,B50:B57,B59:B60,B63:B65,B67:B69,B71:B79,B81,B83:B87,B89:B96,B99:B104,B106:B109,B111:B117,B121:B135,B137:B139,B141:B143,B145:B169,B171:B173,B176:B182,B184:B185,)</f>
        <v>4988388</v>
      </c>
      <c r="C186" s="10">
        <f>SUM(C37:C40,C43:C48,C50:C57,C58:C61,C63:C65,C67:C69,C71:C79,C81,C83:C87,C89:C96,C99:C104,C106:C109,C111:C119,C121:C135,C137:C139,C141:C143,C145:C169,C171:C173,C176:C182,C184:C185,)</f>
        <v>5190700</v>
      </c>
      <c r="D186" s="10">
        <f>SUM(D37:D40,D43:D48,D50:D57,D58:D61,D63:D65,D67:D69,D71:D79,D81,D83:D87,D89:D97,D99:D104,D106:D109,D111:D119,D121:D135,D137:D139,D141:D143,D145:D169,D171:D173,D176:D182,D184:D185,)</f>
        <v>5493600</v>
      </c>
      <c r="E186" s="10">
        <f t="shared" si="16"/>
        <v>302900</v>
      </c>
      <c r="F186" s="14">
        <f t="shared" si="21"/>
        <v>6.0721018493348954E-2</v>
      </c>
    </row>
    <row r="187" spans="1:6" x14ac:dyDescent="0.25">
      <c r="A187" s="3" t="s">
        <v>169</v>
      </c>
      <c r="B187" s="10">
        <f>(B35)-(B186)</f>
        <v>36000</v>
      </c>
      <c r="C187" s="10">
        <f>(C35)-(C186)</f>
        <v>0</v>
      </c>
      <c r="D187" s="10">
        <f>(D35)-(D186)</f>
        <v>0</v>
      </c>
      <c r="E187" s="10">
        <f t="shared" si="16"/>
        <v>0</v>
      </c>
      <c r="F187" s="11">
        <f t="shared" si="21"/>
        <v>0</v>
      </c>
    </row>
    <row r="188" spans="1:6" x14ac:dyDescent="0.25">
      <c r="A188" s="3" t="s">
        <v>170</v>
      </c>
      <c r="B188" s="5"/>
      <c r="C188" s="5"/>
      <c r="D188" s="5"/>
      <c r="E188" s="5">
        <f t="shared" si="16"/>
        <v>0</v>
      </c>
      <c r="F188" s="7"/>
    </row>
    <row r="189" spans="1:6" x14ac:dyDescent="0.25">
      <c r="A189" s="12" t="s">
        <v>171</v>
      </c>
      <c r="B189" s="5">
        <v>0</v>
      </c>
      <c r="C189" s="5">
        <v>0</v>
      </c>
      <c r="D189" s="5">
        <v>0</v>
      </c>
      <c r="E189" s="5">
        <f t="shared" si="16"/>
        <v>0</v>
      </c>
      <c r="F189" s="7">
        <f>IFERROR(E189/B189,0)</f>
        <v>0</v>
      </c>
    </row>
    <row r="190" spans="1:6" x14ac:dyDescent="0.25">
      <c r="A190" s="3" t="s">
        <v>172</v>
      </c>
      <c r="B190" s="6">
        <v>0</v>
      </c>
      <c r="C190" s="6">
        <v>0</v>
      </c>
      <c r="D190" s="6">
        <v>0</v>
      </c>
      <c r="E190" s="6">
        <f t="shared" si="16"/>
        <v>0</v>
      </c>
      <c r="F190" s="8">
        <f>IFERROR(E190/B190,0)</f>
        <v>0</v>
      </c>
    </row>
    <row r="191" spans="1:6" x14ac:dyDescent="0.25">
      <c r="A191" s="3" t="s">
        <v>173</v>
      </c>
      <c r="B191" s="6">
        <v>39000</v>
      </c>
      <c r="C191" s="6">
        <v>0</v>
      </c>
      <c r="D191" s="6">
        <v>0</v>
      </c>
      <c r="E191" s="6">
        <f t="shared" si="16"/>
        <v>0</v>
      </c>
      <c r="F191" s="13">
        <f>IFERROR(E191/B191,0)</f>
        <v>0</v>
      </c>
    </row>
    <row r="192" spans="1:6" x14ac:dyDescent="0.25">
      <c r="A192" s="3" t="s">
        <v>174</v>
      </c>
      <c r="B192" s="10">
        <f t="shared" ref="B192" si="22">SUM(B189:B191)</f>
        <v>39000</v>
      </c>
      <c r="C192" s="10">
        <f t="shared" ref="C192:D192" si="23">SUM(C189:C191)</f>
        <v>0</v>
      </c>
      <c r="D192" s="10">
        <f t="shared" si="23"/>
        <v>0</v>
      </c>
      <c r="E192" s="10">
        <f t="shared" si="16"/>
        <v>0</v>
      </c>
      <c r="F192" s="11">
        <f>IFERROR(E192/B192,0)</f>
        <v>0</v>
      </c>
    </row>
    <row r="193" spans="1:6" x14ac:dyDescent="0.25">
      <c r="A193" s="3" t="s">
        <v>175</v>
      </c>
      <c r="B193" s="5"/>
      <c r="C193" s="5"/>
      <c r="D193" s="5"/>
      <c r="E193" s="5">
        <f t="shared" si="16"/>
        <v>0</v>
      </c>
      <c r="F193" s="7"/>
    </row>
    <row r="194" spans="1:6" x14ac:dyDescent="0.25">
      <c r="A194" s="12" t="s">
        <v>176</v>
      </c>
      <c r="B194" s="5">
        <v>75000</v>
      </c>
      <c r="C194" s="5">
        <v>0</v>
      </c>
      <c r="D194" s="5">
        <v>0</v>
      </c>
      <c r="E194" s="5">
        <f t="shared" ref="E194:E197" si="24">D194-C194</f>
        <v>0</v>
      </c>
      <c r="F194" s="7">
        <f>IFERROR(E194/B194,0)</f>
        <v>0</v>
      </c>
    </row>
    <row r="195" spans="1:6" x14ac:dyDescent="0.25">
      <c r="A195" s="3" t="s">
        <v>177</v>
      </c>
      <c r="B195" s="10">
        <f>SUM(B193:B194)</f>
        <v>75000</v>
      </c>
      <c r="C195" s="10">
        <f>SUM(C193:C194)</f>
        <v>0</v>
      </c>
      <c r="D195" s="10">
        <f>SUM(D193:D194)</f>
        <v>0</v>
      </c>
      <c r="E195" s="10">
        <f t="shared" si="24"/>
        <v>0</v>
      </c>
      <c r="F195" s="14">
        <f>IFERROR(E195/B195,0)</f>
        <v>0</v>
      </c>
    </row>
    <row r="196" spans="1:6" x14ac:dyDescent="0.25">
      <c r="A196" s="3" t="s">
        <v>178</v>
      </c>
      <c r="B196" s="10">
        <f>(B192)-(B195)</f>
        <v>-36000</v>
      </c>
      <c r="C196" s="10">
        <f>(C192)-(C195)</f>
        <v>0</v>
      </c>
      <c r="D196" s="10">
        <f>(D192)-(D195)</f>
        <v>0</v>
      </c>
      <c r="E196" s="10">
        <f t="shared" si="24"/>
        <v>0</v>
      </c>
      <c r="F196" s="14">
        <f>IFERROR(E196/B196,0)</f>
        <v>0</v>
      </c>
    </row>
    <row r="197" spans="1:6" ht="15.75" thickBot="1" x14ac:dyDescent="0.3">
      <c r="A197" s="3" t="s">
        <v>179</v>
      </c>
      <c r="B197" s="20">
        <f>(B187)+(B196)</f>
        <v>0</v>
      </c>
      <c r="C197" s="20">
        <f>(C187)+(C196)</f>
        <v>0</v>
      </c>
      <c r="D197" s="20">
        <f>(D187)+(D196)</f>
        <v>0</v>
      </c>
      <c r="E197" s="20">
        <f t="shared" si="24"/>
        <v>0</v>
      </c>
      <c r="F197" s="21">
        <f>IFERROR(E197/B197,0)</f>
        <v>0</v>
      </c>
    </row>
    <row r="198" spans="1:6" ht="15.75" thickTop="1" x14ac:dyDescent="0.25">
      <c r="A198" s="3"/>
      <c r="B198" s="5"/>
      <c r="C198" s="5"/>
      <c r="D198" s="5"/>
      <c r="E198" s="4"/>
      <c r="F198" s="4"/>
    </row>
    <row r="199" spans="1:6" x14ac:dyDescent="0.25">
      <c r="B199" s="4"/>
      <c r="C199" s="4"/>
      <c r="D199" s="4"/>
      <c r="E199" s="4"/>
      <c r="F199" s="4"/>
    </row>
    <row r="200" spans="1:6" x14ac:dyDescent="0.25">
      <c r="B200" s="4"/>
      <c r="C200" s="4"/>
      <c r="D200" s="4"/>
      <c r="E200" s="4"/>
      <c r="F200" s="4"/>
    </row>
    <row r="201" spans="1:6" x14ac:dyDescent="0.25">
      <c r="A201" s="22"/>
      <c r="B201" s="4"/>
      <c r="C201" s="4"/>
      <c r="D201" s="4"/>
      <c r="E201" s="4"/>
      <c r="F201" s="4"/>
    </row>
    <row r="202" spans="1:6" x14ac:dyDescent="0.25">
      <c r="B202" s="4"/>
      <c r="C202" s="4"/>
      <c r="D202" s="4"/>
      <c r="E202" s="4"/>
      <c r="F202" s="4"/>
    </row>
    <row r="203" spans="1:6" x14ac:dyDescent="0.25">
      <c r="B203" s="4"/>
      <c r="C203" s="4"/>
      <c r="D203" s="4"/>
      <c r="E203" s="4"/>
      <c r="F203" s="4"/>
    </row>
    <row r="204" spans="1:6" x14ac:dyDescent="0.25">
      <c r="B204" s="4"/>
      <c r="C204" s="4"/>
      <c r="D204" s="4"/>
      <c r="E204" s="4"/>
      <c r="F204" s="4"/>
    </row>
    <row r="205" spans="1:6" x14ac:dyDescent="0.25">
      <c r="B205" s="4"/>
      <c r="C205" s="4"/>
      <c r="D205" s="4"/>
      <c r="E205" s="4"/>
      <c r="F205" s="4"/>
    </row>
    <row r="206" spans="1:6" x14ac:dyDescent="0.25">
      <c r="B206" s="4"/>
      <c r="C206" s="4"/>
      <c r="D206" s="4"/>
      <c r="E206" s="4"/>
      <c r="F206" s="4"/>
    </row>
    <row r="207" spans="1:6" x14ac:dyDescent="0.25">
      <c r="B207" s="4"/>
      <c r="C207" s="4"/>
      <c r="D207" s="4"/>
      <c r="E207" s="4"/>
      <c r="F207" s="4"/>
    </row>
    <row r="208" spans="1:6" x14ac:dyDescent="0.25">
      <c r="B208" s="4"/>
      <c r="C208" s="4"/>
      <c r="D208" s="4"/>
      <c r="E208" s="4"/>
      <c r="F208" s="4"/>
    </row>
    <row r="209" spans="2:6" x14ac:dyDescent="0.25">
      <c r="B209" s="4"/>
      <c r="C209" s="4"/>
      <c r="D209" s="4"/>
      <c r="E209" s="4"/>
      <c r="F209" s="4"/>
    </row>
    <row r="210" spans="2:6" x14ac:dyDescent="0.25">
      <c r="B210" s="4"/>
      <c r="C210" s="4"/>
      <c r="D210" s="4"/>
      <c r="E210" s="4"/>
      <c r="F210" s="4"/>
    </row>
    <row r="211" spans="2:6" x14ac:dyDescent="0.25">
      <c r="B211" s="4"/>
      <c r="C211" s="4"/>
      <c r="D211" s="4"/>
      <c r="E211" s="4"/>
      <c r="F211" s="4"/>
    </row>
    <row r="212" spans="2:6" x14ac:dyDescent="0.25">
      <c r="B212" s="4"/>
      <c r="C212" s="4"/>
      <c r="D212" s="4"/>
      <c r="E212" s="4"/>
      <c r="F212" s="4"/>
    </row>
    <row r="213" spans="2:6" x14ac:dyDescent="0.25">
      <c r="B213" s="4"/>
      <c r="C213" s="4"/>
      <c r="D213" s="4"/>
      <c r="E213" s="4"/>
      <c r="F213" s="4"/>
    </row>
    <row r="214" spans="2:6" x14ac:dyDescent="0.25">
      <c r="B214" s="4"/>
      <c r="C214" s="4"/>
      <c r="D214" s="4"/>
      <c r="E214" s="4"/>
      <c r="F214" s="4"/>
    </row>
    <row r="215" spans="2:6" x14ac:dyDescent="0.25">
      <c r="B215" s="4"/>
      <c r="C215" s="4"/>
      <c r="D215" s="4"/>
      <c r="E215" s="4"/>
      <c r="F215" s="4"/>
    </row>
    <row r="216" spans="2:6" x14ac:dyDescent="0.25">
      <c r="B216" s="4"/>
      <c r="C216" s="4"/>
      <c r="D216" s="4"/>
      <c r="E216" s="4"/>
      <c r="F216" s="4"/>
    </row>
    <row r="217" spans="2:6" x14ac:dyDescent="0.25">
      <c r="B217" s="4"/>
      <c r="C217" s="4"/>
      <c r="D217" s="4"/>
      <c r="E217" s="4"/>
      <c r="F217" s="4"/>
    </row>
    <row r="218" spans="2:6" x14ac:dyDescent="0.25">
      <c r="B218" s="4"/>
      <c r="C218" s="4"/>
      <c r="D218" s="4"/>
      <c r="E218" s="4"/>
      <c r="F218" s="4"/>
    </row>
    <row r="219" spans="2:6" x14ac:dyDescent="0.25">
      <c r="B219" s="4"/>
      <c r="C219" s="4"/>
      <c r="D219" s="4"/>
      <c r="E219" s="4"/>
      <c r="F219" s="4"/>
    </row>
    <row r="220" spans="2:6" x14ac:dyDescent="0.25">
      <c r="B220" s="4"/>
      <c r="C220" s="4"/>
      <c r="D220" s="4"/>
      <c r="E220" s="4"/>
      <c r="F220" s="4"/>
    </row>
    <row r="221" spans="2:6" x14ac:dyDescent="0.25">
      <c r="B221" s="4"/>
      <c r="C221" s="4"/>
      <c r="D221" s="4"/>
      <c r="E221" s="4"/>
      <c r="F221" s="4"/>
    </row>
    <row r="222" spans="2:6" x14ac:dyDescent="0.25">
      <c r="B222" s="4"/>
      <c r="C222" s="4"/>
      <c r="D222" s="4"/>
      <c r="E222" s="4"/>
      <c r="F222" s="4"/>
    </row>
    <row r="223" spans="2:6" x14ac:dyDescent="0.25">
      <c r="B223" s="4"/>
      <c r="C223" s="4"/>
      <c r="D223" s="4"/>
      <c r="E223" s="4"/>
      <c r="F223" s="4"/>
    </row>
    <row r="224" spans="2:6" x14ac:dyDescent="0.25">
      <c r="B224" s="4"/>
      <c r="C224" s="4"/>
      <c r="D224" s="4"/>
      <c r="E224" s="4"/>
      <c r="F224" s="4"/>
    </row>
    <row r="225" spans="2:6" x14ac:dyDescent="0.25">
      <c r="B225" s="4"/>
      <c r="C225" s="4"/>
      <c r="D225" s="4"/>
      <c r="E225" s="4"/>
      <c r="F225" s="4"/>
    </row>
    <row r="226" spans="2:6" x14ac:dyDescent="0.25">
      <c r="B226" s="4"/>
      <c r="C226" s="4"/>
      <c r="D226" s="4"/>
      <c r="E226" s="4"/>
      <c r="F226" s="4"/>
    </row>
    <row r="227" spans="2:6" x14ac:dyDescent="0.25">
      <c r="B227" s="4"/>
      <c r="C227" s="4"/>
      <c r="D227" s="4"/>
      <c r="E227" s="4"/>
      <c r="F227" s="4"/>
    </row>
  </sheetData>
  <mergeCells count="3">
    <mergeCell ref="A1:F1"/>
    <mergeCell ref="A2:F2"/>
    <mergeCell ref="A3:F3"/>
  </mergeCells>
  <phoneticPr fontId="7" type="noConversion"/>
  <printOptions gridLines="1"/>
  <pageMargins left="0.25" right="0.25" top="0.75" bottom="0.75" header="0.3" footer="0.3"/>
  <pageSetup scale="98" fitToHeight="0" orientation="portrait" r:id="rId1"/>
  <headerFooter>
    <oddFooter>&amp;L&amp;D   &amp;T&amp;R&amp;Z&amp;F</oddFooter>
  </headerFooter>
  <rowBreaks count="3" manualBreakCount="3">
    <brk id="35" max="16383" man="1"/>
    <brk id="89" max="5" man="1"/>
    <brk id="1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Overview</vt:lpstr>
      <vt:lpstr>'Budget Overview'!Print_Area</vt:lpstr>
      <vt:lpstr>'Budget Overview'!Print_Titles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</dc:creator>
  <cp:lastModifiedBy>Cole Guthrie</cp:lastModifiedBy>
  <cp:lastPrinted>2025-08-13T16:44:42Z</cp:lastPrinted>
  <dcterms:created xsi:type="dcterms:W3CDTF">2023-08-10T17:02:43Z</dcterms:created>
  <dcterms:modified xsi:type="dcterms:W3CDTF">2025-08-13T19:48:31Z</dcterms:modified>
</cp:coreProperties>
</file>